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365" activeTab="1"/>
  </bookViews>
  <sheets>
    <sheet name="АЗИЯ МЕДИКАЛ" sheetId="3" r:id="rId1"/>
    <sheet name="АЗИЯ МЕДИКАЛ ТЕЛЕГРАМ" sheetId="2" r:id="rId2"/>
  </sheets>
  <calcPr calcId="162913" refMode="R1C1"/>
</workbook>
</file>

<file path=xl/calcChain.xml><?xml version="1.0" encoding="utf-8"?>
<calcChain xmlns="http://schemas.openxmlformats.org/spreadsheetml/2006/main">
  <c r="E989" i="3" l="1"/>
  <c r="E988" i="3"/>
  <c r="E987" i="3"/>
  <c r="E986" i="3"/>
  <c r="E985" i="3"/>
  <c r="E984" i="3"/>
  <c r="E983" i="3"/>
  <c r="E982" i="3"/>
  <c r="E981" i="3"/>
  <c r="E980" i="3"/>
  <c r="E979" i="3"/>
  <c r="E978" i="3"/>
  <c r="E977" i="3"/>
  <c r="E976" i="3"/>
  <c r="E975" i="3"/>
  <c r="E974" i="3"/>
  <c r="E973" i="3"/>
  <c r="B990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E972" i="3"/>
  <c r="E971" i="3"/>
  <c r="E970" i="3"/>
  <c r="E969" i="3"/>
  <c r="E968" i="3"/>
  <c r="E967" i="3"/>
  <c r="E966" i="3"/>
  <c r="E965" i="3"/>
  <c r="E964" i="3"/>
  <c r="E963" i="3"/>
  <c r="E962" i="3"/>
  <c r="E961" i="3"/>
  <c r="E960" i="3"/>
  <c r="E959" i="3"/>
  <c r="E958" i="3"/>
  <c r="E957" i="3"/>
  <c r="E956" i="3"/>
  <c r="E955" i="3"/>
  <c r="E954" i="3"/>
  <c r="E953" i="3"/>
  <c r="E952" i="3"/>
  <c r="E951" i="3"/>
  <c r="E950" i="3"/>
  <c r="E949" i="3"/>
  <c r="E948" i="3"/>
  <c r="E947" i="3"/>
  <c r="E946" i="3"/>
  <c r="E945" i="3"/>
  <c r="E944" i="3"/>
  <c r="E943" i="3"/>
  <c r="E942" i="3"/>
  <c r="E941" i="3"/>
  <c r="E940" i="3"/>
  <c r="E939" i="3"/>
  <c r="E938" i="3"/>
  <c r="E937" i="3"/>
  <c r="E936" i="3"/>
  <c r="E935" i="3"/>
  <c r="E934" i="3"/>
  <c r="E933" i="3"/>
  <c r="E932" i="3"/>
  <c r="E931" i="3"/>
  <c r="E930" i="3"/>
  <c r="E929" i="3"/>
  <c r="E928" i="3"/>
  <c r="E927" i="3"/>
  <c r="E926" i="3"/>
  <c r="E925" i="3"/>
  <c r="E924" i="3"/>
  <c r="E923" i="3"/>
  <c r="E922" i="3"/>
  <c r="E921" i="3"/>
  <c r="E920" i="3"/>
  <c r="E919" i="3"/>
  <c r="E918" i="3"/>
  <c r="E917" i="3"/>
  <c r="E916" i="3"/>
  <c r="E915" i="3"/>
  <c r="E914" i="3"/>
  <c r="E913" i="3"/>
  <c r="E912" i="3"/>
  <c r="E911" i="3"/>
  <c r="E910" i="3"/>
  <c r="E909" i="3"/>
  <c r="E908" i="3"/>
  <c r="B972" i="3"/>
  <c r="B971" i="3"/>
  <c r="B970" i="3"/>
  <c r="B969" i="3"/>
  <c r="B968" i="3"/>
  <c r="B967" i="3"/>
  <c r="B966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B921" i="3"/>
  <c r="B920" i="3"/>
  <c r="B919" i="3"/>
  <c r="B918" i="3"/>
  <c r="B917" i="3"/>
  <c r="B916" i="3"/>
  <c r="B915" i="3"/>
  <c r="B914" i="3"/>
  <c r="B913" i="3"/>
  <c r="B912" i="3"/>
  <c r="B911" i="3"/>
  <c r="B910" i="3"/>
  <c r="B909" i="3"/>
  <c r="B908" i="3"/>
  <c r="E907" i="3"/>
  <c r="E906" i="3"/>
  <c r="E905" i="3"/>
  <c r="E904" i="3"/>
  <c r="E903" i="3"/>
  <c r="E902" i="3"/>
  <c r="E901" i="3"/>
  <c r="E900" i="3"/>
  <c r="E899" i="3"/>
  <c r="E898" i="3"/>
  <c r="E897" i="3"/>
  <c r="E896" i="3"/>
  <c r="E895" i="3"/>
  <c r="E894" i="3"/>
  <c r="E893" i="3"/>
  <c r="E892" i="3"/>
  <c r="E891" i="3"/>
  <c r="E890" i="3"/>
  <c r="E889" i="3"/>
  <c r="E888" i="3"/>
  <c r="E887" i="3"/>
  <c r="E886" i="3"/>
  <c r="E885" i="3"/>
  <c r="E884" i="3"/>
  <c r="E883" i="3"/>
  <c r="E882" i="3"/>
  <c r="E881" i="3"/>
  <c r="E880" i="3"/>
  <c r="E879" i="3"/>
  <c r="E878" i="3"/>
  <c r="E877" i="3"/>
  <c r="E876" i="3"/>
  <c r="E875" i="3"/>
  <c r="E874" i="3"/>
  <c r="E873" i="3"/>
  <c r="E872" i="3"/>
  <c r="E871" i="3"/>
  <c r="E870" i="3"/>
  <c r="E869" i="3"/>
  <c r="E868" i="3"/>
  <c r="E867" i="3"/>
  <c r="E866" i="3"/>
  <c r="E865" i="3"/>
  <c r="E864" i="3"/>
  <c r="E863" i="3"/>
  <c r="E862" i="3"/>
  <c r="E861" i="3"/>
  <c r="E860" i="3"/>
  <c r="E859" i="3"/>
  <c r="E858" i="3"/>
  <c r="E857" i="3"/>
  <c r="E856" i="3"/>
  <c r="E855" i="3"/>
  <c r="E854" i="3"/>
  <c r="E853" i="3"/>
  <c r="E852" i="3"/>
  <c r="E851" i="3"/>
  <c r="E850" i="3"/>
  <c r="E849" i="3"/>
  <c r="E848" i="3"/>
  <c r="E847" i="3"/>
  <c r="E846" i="3"/>
  <c r="E845" i="3"/>
  <c r="E844" i="3"/>
  <c r="E843" i="3"/>
  <c r="B907" i="3"/>
  <c r="B906" i="3"/>
  <c r="B905" i="3"/>
  <c r="B904" i="3"/>
  <c r="B903" i="3"/>
  <c r="B902" i="3"/>
  <c r="B901" i="3"/>
  <c r="B900" i="3"/>
  <c r="B899" i="3"/>
  <c r="B898" i="3"/>
  <c r="B897" i="3"/>
  <c r="B896" i="3"/>
  <c r="B895" i="3"/>
  <c r="B894" i="3"/>
  <c r="B893" i="3"/>
  <c r="B892" i="3"/>
  <c r="B891" i="3"/>
  <c r="B890" i="3"/>
  <c r="B889" i="3"/>
  <c r="B888" i="3"/>
  <c r="B887" i="3"/>
  <c r="B886" i="3"/>
  <c r="B885" i="3"/>
  <c r="B884" i="3"/>
  <c r="B883" i="3"/>
  <c r="B882" i="3"/>
  <c r="B881" i="3"/>
  <c r="B880" i="3"/>
  <c r="B879" i="3"/>
  <c r="B878" i="3"/>
  <c r="B877" i="3"/>
  <c r="B876" i="3"/>
  <c r="B875" i="3"/>
  <c r="B874" i="3"/>
  <c r="B873" i="3"/>
  <c r="B872" i="3"/>
  <c r="B871" i="3"/>
  <c r="B870" i="3"/>
  <c r="B869" i="3"/>
  <c r="B868" i="3"/>
  <c r="B867" i="3"/>
  <c r="B866" i="3"/>
  <c r="B865" i="3"/>
  <c r="B864" i="3"/>
  <c r="B863" i="3"/>
  <c r="B862" i="3"/>
  <c r="B861" i="3"/>
  <c r="B860" i="3"/>
  <c r="B859" i="3"/>
  <c r="B858" i="3"/>
  <c r="B857" i="3"/>
  <c r="B856" i="3"/>
  <c r="B855" i="3"/>
  <c r="B854" i="3"/>
  <c r="B853" i="3"/>
  <c r="B852" i="3"/>
  <c r="B851" i="3"/>
  <c r="B850" i="3"/>
  <c r="B849" i="3"/>
  <c r="B848" i="3"/>
  <c r="B847" i="3"/>
  <c r="B846" i="3"/>
  <c r="B845" i="3"/>
  <c r="B844" i="3"/>
  <c r="B843" i="3"/>
  <c r="E842" i="3"/>
  <c r="E841" i="3"/>
  <c r="E840" i="3"/>
  <c r="E839" i="3"/>
  <c r="E838" i="3"/>
  <c r="E837" i="3"/>
  <c r="E836" i="3"/>
  <c r="E835" i="3"/>
  <c r="E834" i="3"/>
  <c r="E833" i="3"/>
  <c r="E832" i="3"/>
  <c r="E831" i="3"/>
  <c r="E830" i="3"/>
  <c r="E829" i="3"/>
  <c r="E828" i="3"/>
  <c r="E827" i="3"/>
  <c r="E826" i="3"/>
  <c r="E825" i="3"/>
  <c r="E824" i="3"/>
  <c r="E823" i="3"/>
  <c r="E822" i="3"/>
  <c r="E821" i="3"/>
  <c r="E820" i="3"/>
  <c r="E819" i="3"/>
  <c r="E818" i="3"/>
  <c r="E817" i="3"/>
  <c r="E816" i="3"/>
  <c r="E815" i="3"/>
  <c r="E814" i="3"/>
  <c r="E813" i="3"/>
  <c r="E812" i="3"/>
  <c r="E811" i="3"/>
  <c r="E810" i="3"/>
  <c r="E809" i="3"/>
  <c r="E808" i="3"/>
  <c r="E807" i="3"/>
  <c r="E806" i="3"/>
  <c r="E805" i="3"/>
  <c r="E804" i="3"/>
  <c r="E803" i="3"/>
  <c r="E802" i="3"/>
  <c r="E801" i="3"/>
  <c r="E800" i="3"/>
  <c r="E799" i="3"/>
  <c r="E798" i="3"/>
  <c r="E797" i="3"/>
  <c r="E796" i="3"/>
  <c r="E795" i="3"/>
  <c r="E794" i="3"/>
  <c r="E793" i="3"/>
  <c r="E792" i="3"/>
  <c r="E791" i="3"/>
  <c r="E790" i="3"/>
  <c r="E789" i="3"/>
  <c r="E788" i="3"/>
  <c r="E787" i="3"/>
  <c r="E786" i="3"/>
  <c r="E785" i="3"/>
  <c r="E784" i="3"/>
  <c r="E783" i="3"/>
  <c r="E782" i="3"/>
  <c r="E781" i="3"/>
  <c r="E780" i="3"/>
  <c r="E779" i="3"/>
  <c r="E778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27" i="3"/>
  <c r="B826" i="3"/>
  <c r="B825" i="3"/>
  <c r="B824" i="3"/>
  <c r="B823" i="3"/>
  <c r="B822" i="3"/>
  <c r="B821" i="3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E777" i="3"/>
  <c r="E776" i="3"/>
  <c r="E775" i="3"/>
  <c r="E774" i="3"/>
  <c r="E773" i="3"/>
  <c r="E772" i="3"/>
  <c r="E771" i="3"/>
  <c r="E770" i="3"/>
  <c r="E769" i="3"/>
  <c r="E768" i="3"/>
  <c r="E767" i="3"/>
  <c r="E766" i="3"/>
  <c r="E765" i="3"/>
  <c r="E764" i="3"/>
  <c r="E763" i="3"/>
  <c r="E762" i="3"/>
  <c r="E761" i="3"/>
  <c r="E760" i="3"/>
  <c r="E759" i="3"/>
  <c r="E758" i="3"/>
  <c r="E757" i="3"/>
  <c r="E756" i="3"/>
  <c r="E755" i="3"/>
  <c r="E754" i="3"/>
  <c r="E753" i="3"/>
  <c r="E752" i="3"/>
  <c r="E751" i="3"/>
  <c r="E750" i="3"/>
  <c r="E749" i="3"/>
  <c r="E748" i="3"/>
  <c r="E747" i="3"/>
  <c r="E746" i="3"/>
  <c r="E745" i="3"/>
  <c r="E744" i="3"/>
  <c r="E743" i="3"/>
  <c r="E742" i="3"/>
  <c r="E741" i="3"/>
  <c r="E740" i="3"/>
  <c r="E739" i="3"/>
  <c r="E738" i="3"/>
  <c r="E737" i="3"/>
  <c r="E736" i="3"/>
  <c r="E735" i="3"/>
  <c r="E734" i="3"/>
  <c r="E733" i="3"/>
  <c r="E732" i="3"/>
  <c r="E731" i="3"/>
  <c r="E730" i="3"/>
  <c r="E729" i="3"/>
  <c r="E728" i="3"/>
  <c r="E727" i="3"/>
  <c r="E726" i="3"/>
  <c r="E725" i="3"/>
  <c r="E724" i="3"/>
  <c r="E723" i="3"/>
  <c r="E722" i="3"/>
  <c r="E721" i="3"/>
  <c r="E720" i="3"/>
  <c r="E719" i="3"/>
  <c r="E718" i="3"/>
  <c r="E717" i="3"/>
  <c r="E716" i="3"/>
  <c r="E715" i="3"/>
  <c r="E714" i="3"/>
  <c r="E713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E712" i="3"/>
  <c r="E711" i="3"/>
  <c r="E710" i="3"/>
  <c r="E709" i="3"/>
  <c r="E708" i="3"/>
  <c r="E707" i="3"/>
  <c r="E706" i="3"/>
  <c r="E705" i="3"/>
  <c r="E704" i="3"/>
  <c r="E703" i="3"/>
  <c r="E702" i="3"/>
  <c r="E701" i="3"/>
  <c r="E700" i="3"/>
  <c r="E699" i="3"/>
  <c r="E698" i="3"/>
  <c r="E697" i="3"/>
  <c r="E696" i="3"/>
  <c r="E695" i="3"/>
  <c r="E694" i="3"/>
  <c r="E693" i="3"/>
  <c r="E692" i="3"/>
  <c r="E691" i="3"/>
  <c r="E690" i="3"/>
  <c r="E689" i="3"/>
  <c r="E688" i="3"/>
  <c r="E687" i="3"/>
  <c r="E686" i="3"/>
  <c r="E685" i="3"/>
  <c r="E684" i="3"/>
  <c r="E683" i="3"/>
  <c r="E682" i="3"/>
  <c r="E681" i="3"/>
  <c r="E680" i="3"/>
  <c r="E679" i="3"/>
  <c r="E678" i="3"/>
  <c r="E677" i="3"/>
  <c r="E676" i="3"/>
  <c r="E675" i="3"/>
  <c r="E674" i="3"/>
  <c r="E673" i="3"/>
  <c r="E672" i="3"/>
  <c r="E671" i="3"/>
  <c r="E670" i="3"/>
  <c r="E669" i="3"/>
  <c r="E668" i="3"/>
  <c r="E667" i="3"/>
  <c r="E666" i="3"/>
  <c r="E665" i="3"/>
  <c r="E664" i="3"/>
  <c r="E663" i="3"/>
  <c r="E662" i="3"/>
  <c r="E661" i="3"/>
  <c r="E660" i="3"/>
  <c r="E659" i="3"/>
  <c r="E658" i="3"/>
  <c r="E657" i="3"/>
  <c r="E656" i="3"/>
  <c r="E655" i="3"/>
  <c r="E654" i="3"/>
  <c r="E653" i="3"/>
  <c r="E652" i="3"/>
  <c r="E651" i="3"/>
  <c r="E650" i="3"/>
  <c r="E649" i="3"/>
  <c r="E648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E647" i="3"/>
  <c r="E646" i="3"/>
  <c r="E645" i="3"/>
  <c r="E644" i="3"/>
  <c r="E643" i="3"/>
  <c r="E642" i="3"/>
  <c r="E641" i="3"/>
  <c r="E64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26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1975" i="2"/>
  <c r="B1974" i="2"/>
  <c r="B1973" i="2"/>
  <c r="B1972" i="2"/>
  <c r="B1971" i="2"/>
  <c r="B1970" i="2"/>
  <c r="B1969" i="2"/>
  <c r="B1968" i="2"/>
  <c r="B1967" i="2"/>
  <c r="B1966" i="2"/>
  <c r="B1965" i="2"/>
  <c r="B1964" i="2"/>
  <c r="B1963" i="2"/>
  <c r="B1962" i="2"/>
  <c r="B1961" i="2"/>
  <c r="B1960" i="2"/>
  <c r="B1959" i="2"/>
  <c r="B1958" i="2"/>
  <c r="B1957" i="2"/>
  <c r="B1956" i="2"/>
  <c r="B1955" i="2"/>
  <c r="B1954" i="2"/>
  <c r="B1953" i="2"/>
  <c r="B1952" i="2"/>
  <c r="B1951" i="2"/>
  <c r="B1950" i="2"/>
  <c r="B1949" i="2"/>
  <c r="B1948" i="2"/>
  <c r="B1947" i="2"/>
  <c r="B1946" i="2"/>
  <c r="B1945" i="2"/>
  <c r="B1944" i="2"/>
  <c r="B1943" i="2"/>
  <c r="B1942" i="2"/>
  <c r="B1941" i="2"/>
  <c r="B1940" i="2"/>
  <c r="B1939" i="2"/>
  <c r="B1938" i="2"/>
  <c r="B1937" i="2"/>
  <c r="B1936" i="2"/>
  <c r="B1935" i="2"/>
  <c r="B1934" i="2"/>
  <c r="B1933" i="2"/>
  <c r="B1932" i="2"/>
  <c r="B1931" i="2"/>
  <c r="B1930" i="2"/>
  <c r="B1929" i="2"/>
  <c r="B1928" i="2"/>
  <c r="B1927" i="2"/>
  <c r="B1926" i="2"/>
  <c r="B1925" i="2"/>
  <c r="B1924" i="2"/>
  <c r="B1923" i="2"/>
  <c r="B1922" i="2"/>
  <c r="B1921" i="2"/>
  <c r="B1920" i="2"/>
  <c r="B1919" i="2"/>
  <c r="B1918" i="2"/>
  <c r="B1917" i="2"/>
  <c r="B1916" i="2"/>
  <c r="B1915" i="2"/>
  <c r="B1914" i="2"/>
  <c r="B1913" i="2"/>
  <c r="B1912" i="2"/>
  <c r="B1911" i="2"/>
  <c r="B1910" i="2"/>
  <c r="B1909" i="2"/>
  <c r="B1908" i="2"/>
  <c r="B1907" i="2"/>
  <c r="B1906" i="2"/>
  <c r="B1905" i="2"/>
  <c r="B1904" i="2"/>
  <c r="B1903" i="2"/>
  <c r="B1902" i="2"/>
  <c r="B1901" i="2"/>
  <c r="B1900" i="2"/>
  <c r="B1899" i="2"/>
  <c r="B1898" i="2"/>
  <c r="B1897" i="2"/>
  <c r="B1896" i="2"/>
  <c r="B1895" i="2"/>
  <c r="B1894" i="2"/>
  <c r="B1893" i="2"/>
  <c r="B1892" i="2"/>
  <c r="B1891" i="2"/>
  <c r="B1890" i="2"/>
  <c r="B1889" i="2"/>
  <c r="B1888" i="2"/>
  <c r="B1887" i="2"/>
  <c r="B1886" i="2"/>
  <c r="B1885" i="2"/>
  <c r="B1884" i="2"/>
  <c r="B1883" i="2"/>
  <c r="B1882" i="2"/>
  <c r="B1881" i="2"/>
  <c r="B1880" i="2"/>
  <c r="B1879" i="2"/>
  <c r="B1878" i="2"/>
  <c r="B1877" i="2"/>
  <c r="B1876" i="2"/>
  <c r="B1875" i="2"/>
  <c r="B1874" i="2"/>
  <c r="B1873" i="2"/>
  <c r="B1872" i="2"/>
  <c r="B1871" i="2"/>
  <c r="B1870" i="2"/>
  <c r="B1869" i="2"/>
  <c r="B1868" i="2"/>
  <c r="B1867" i="2"/>
  <c r="B1866" i="2"/>
  <c r="B1865" i="2"/>
  <c r="B1864" i="2"/>
  <c r="B1863" i="2"/>
  <c r="B1862" i="2"/>
  <c r="B1861" i="2"/>
  <c r="B1860" i="2"/>
  <c r="B1859" i="2"/>
  <c r="B1858" i="2"/>
  <c r="B1857" i="2"/>
  <c r="B1856" i="2"/>
  <c r="B1855" i="2"/>
  <c r="B1854" i="2"/>
  <c r="B1853" i="2"/>
  <c r="B1852" i="2"/>
  <c r="B1851" i="2"/>
  <c r="B1850" i="2"/>
  <c r="B1849" i="2"/>
  <c r="B1848" i="2"/>
  <c r="B1847" i="2"/>
  <c r="B1846" i="2"/>
  <c r="B1845" i="2"/>
  <c r="B1844" i="2"/>
  <c r="B1843" i="2"/>
  <c r="B1842" i="2"/>
  <c r="B1841" i="2"/>
  <c r="B1840" i="2"/>
  <c r="B1839" i="2"/>
  <c r="B1838" i="2"/>
  <c r="B1837" i="2"/>
  <c r="B1836" i="2"/>
  <c r="B1835" i="2"/>
  <c r="B1834" i="2"/>
  <c r="B1833" i="2"/>
  <c r="B1832" i="2"/>
  <c r="B1831" i="2"/>
  <c r="B1830" i="2"/>
  <c r="B1829" i="2"/>
  <c r="B1828" i="2"/>
  <c r="B1827" i="2"/>
  <c r="B1826" i="2"/>
  <c r="B1825" i="2"/>
  <c r="B1824" i="2"/>
  <c r="B1823" i="2"/>
  <c r="B1822" i="2"/>
  <c r="B1821" i="2"/>
  <c r="B1820" i="2"/>
  <c r="B1819" i="2"/>
  <c r="B1818" i="2"/>
  <c r="B1817" i="2"/>
  <c r="B1816" i="2"/>
  <c r="B1815" i="2"/>
  <c r="B1814" i="2"/>
  <c r="B1813" i="2"/>
  <c r="B1812" i="2"/>
  <c r="B1811" i="2"/>
  <c r="B1810" i="2"/>
  <c r="B1809" i="2"/>
  <c r="B1808" i="2"/>
  <c r="B1807" i="2"/>
  <c r="B1806" i="2"/>
  <c r="B1805" i="2"/>
  <c r="B1804" i="2"/>
  <c r="B1803" i="2"/>
  <c r="B1802" i="2"/>
  <c r="B1801" i="2"/>
  <c r="B1800" i="2"/>
  <c r="B1799" i="2"/>
  <c r="B1798" i="2"/>
  <c r="B1797" i="2"/>
  <c r="B1796" i="2"/>
  <c r="B1795" i="2"/>
  <c r="B1794" i="2"/>
  <c r="B1793" i="2"/>
  <c r="B1792" i="2"/>
  <c r="B1791" i="2"/>
  <c r="B1790" i="2"/>
  <c r="B1789" i="2"/>
  <c r="B1788" i="2"/>
  <c r="B1787" i="2"/>
  <c r="B1786" i="2"/>
  <c r="B1785" i="2"/>
  <c r="B1784" i="2"/>
  <c r="B1783" i="2"/>
  <c r="B1782" i="2"/>
  <c r="B1781" i="2"/>
  <c r="B1780" i="2"/>
  <c r="B1779" i="2"/>
  <c r="B1778" i="2"/>
  <c r="B1777" i="2"/>
  <c r="B1776" i="2"/>
  <c r="B1775" i="2"/>
  <c r="B1774" i="2"/>
  <c r="B1773" i="2"/>
  <c r="B1772" i="2"/>
  <c r="B1771" i="2"/>
  <c r="B1770" i="2"/>
  <c r="B1769" i="2"/>
  <c r="B1768" i="2"/>
  <c r="B1767" i="2"/>
  <c r="B1766" i="2"/>
  <c r="B1765" i="2"/>
  <c r="B1764" i="2"/>
  <c r="B1763" i="2"/>
  <c r="B1762" i="2"/>
  <c r="B1761" i="2"/>
  <c r="B1760" i="2"/>
  <c r="B1759" i="2"/>
  <c r="B1758" i="2"/>
  <c r="B1757" i="2"/>
  <c r="B1756" i="2"/>
  <c r="B1755" i="2"/>
  <c r="B1754" i="2"/>
  <c r="B1753" i="2"/>
  <c r="B1752" i="2"/>
  <c r="B1751" i="2"/>
  <c r="B1750" i="2"/>
  <c r="B1749" i="2"/>
  <c r="B1748" i="2"/>
  <c r="B1747" i="2"/>
  <c r="B1746" i="2"/>
  <c r="B1745" i="2"/>
  <c r="B1744" i="2"/>
  <c r="B1743" i="2"/>
  <c r="B1742" i="2"/>
  <c r="B1741" i="2"/>
  <c r="B1740" i="2"/>
  <c r="B1739" i="2"/>
  <c r="B1738" i="2"/>
  <c r="B1737" i="2"/>
  <c r="B1736" i="2"/>
  <c r="B1735" i="2"/>
  <c r="B1734" i="2"/>
  <c r="B1733" i="2"/>
  <c r="B1732" i="2"/>
  <c r="B1731" i="2"/>
  <c r="B1730" i="2"/>
  <c r="B1729" i="2"/>
  <c r="B1728" i="2"/>
  <c r="B1727" i="2"/>
  <c r="B1726" i="2"/>
  <c r="B1725" i="2"/>
  <c r="B1724" i="2"/>
  <c r="B1723" i="2"/>
  <c r="B1722" i="2"/>
  <c r="B1721" i="2"/>
  <c r="B1720" i="2"/>
  <c r="B1719" i="2"/>
  <c r="B1718" i="2"/>
  <c r="B1717" i="2"/>
  <c r="B1716" i="2"/>
  <c r="B1715" i="2"/>
  <c r="B1714" i="2"/>
  <c r="B1713" i="2"/>
  <c r="B1712" i="2"/>
  <c r="B1711" i="2"/>
  <c r="B1710" i="2"/>
  <c r="B1709" i="2"/>
  <c r="B1708" i="2"/>
  <c r="B1707" i="2"/>
  <c r="B1706" i="2"/>
  <c r="B1705" i="2"/>
  <c r="B1704" i="2"/>
  <c r="B1703" i="2"/>
  <c r="B1702" i="2"/>
  <c r="B1701" i="2"/>
  <c r="B1700" i="2"/>
  <c r="B1699" i="2"/>
  <c r="B1698" i="2"/>
  <c r="B1697" i="2"/>
  <c r="B1696" i="2"/>
  <c r="B1695" i="2"/>
  <c r="B1694" i="2"/>
  <c r="B1693" i="2"/>
  <c r="B1692" i="2"/>
  <c r="B1691" i="2"/>
  <c r="B1690" i="2"/>
  <c r="B1689" i="2"/>
  <c r="B1688" i="2"/>
  <c r="B1687" i="2"/>
  <c r="B1686" i="2"/>
  <c r="B1685" i="2"/>
  <c r="B1684" i="2"/>
  <c r="B1683" i="2"/>
  <c r="B1682" i="2"/>
  <c r="B1681" i="2"/>
  <c r="B1680" i="2"/>
  <c r="B1679" i="2"/>
  <c r="B1678" i="2"/>
  <c r="B1677" i="2"/>
  <c r="B1676" i="2"/>
  <c r="B1675" i="2"/>
  <c r="B1674" i="2"/>
  <c r="B1673" i="2"/>
  <c r="B1672" i="2"/>
  <c r="B1671" i="2"/>
  <c r="B1670" i="2"/>
  <c r="B1669" i="2"/>
  <c r="B1668" i="2"/>
  <c r="B1667" i="2"/>
  <c r="B1666" i="2"/>
  <c r="B1665" i="2"/>
  <c r="B1664" i="2"/>
  <c r="B1663" i="2"/>
  <c r="B1662" i="2"/>
  <c r="B1661" i="2"/>
  <c r="B1660" i="2"/>
  <c r="B1659" i="2"/>
  <c r="B1658" i="2"/>
  <c r="B1657" i="2"/>
  <c r="B1656" i="2"/>
  <c r="B1655" i="2"/>
  <c r="B1654" i="2"/>
  <c r="B1653" i="2"/>
  <c r="B1652" i="2"/>
  <c r="B1651" i="2"/>
  <c r="B1650" i="2"/>
  <c r="B1649" i="2"/>
  <c r="B1648" i="2"/>
  <c r="B1647" i="2"/>
  <c r="B1646" i="2"/>
  <c r="B1645" i="2"/>
  <c r="B1644" i="2"/>
  <c r="B1643" i="2"/>
  <c r="B1642" i="2"/>
  <c r="B1641" i="2"/>
  <c r="B1640" i="2"/>
  <c r="B1639" i="2"/>
  <c r="B1638" i="2"/>
  <c r="B1637" i="2"/>
  <c r="B1636" i="2"/>
  <c r="B1635" i="2"/>
  <c r="B1634" i="2"/>
  <c r="B1633" i="2"/>
  <c r="B1632" i="2"/>
  <c r="B1631" i="2"/>
  <c r="B1630" i="2"/>
  <c r="B1629" i="2"/>
  <c r="B1628" i="2"/>
  <c r="B1627" i="2"/>
  <c r="B1626" i="2"/>
  <c r="B1625" i="2"/>
  <c r="B1624" i="2"/>
  <c r="B1623" i="2"/>
  <c r="B1622" i="2"/>
  <c r="B1621" i="2"/>
  <c r="B1620" i="2"/>
  <c r="B1619" i="2"/>
  <c r="B1618" i="2"/>
  <c r="B1617" i="2"/>
  <c r="B1616" i="2"/>
  <c r="B1615" i="2"/>
  <c r="B1614" i="2"/>
  <c r="B1613" i="2"/>
  <c r="B1612" i="2"/>
  <c r="B1611" i="2"/>
  <c r="B1610" i="2"/>
  <c r="B1609" i="2"/>
  <c r="B1608" i="2"/>
  <c r="B1607" i="2"/>
  <c r="B1606" i="2"/>
  <c r="B1605" i="2"/>
  <c r="B1604" i="2"/>
  <c r="B1603" i="2"/>
  <c r="B1602" i="2"/>
  <c r="B1601" i="2"/>
  <c r="B1600" i="2"/>
  <c r="B1599" i="2"/>
  <c r="B1598" i="2"/>
  <c r="B1597" i="2"/>
  <c r="B1596" i="2"/>
  <c r="B1595" i="2"/>
  <c r="B1594" i="2"/>
  <c r="B1593" i="2"/>
  <c r="B1592" i="2"/>
  <c r="B1591" i="2"/>
  <c r="B1590" i="2"/>
  <c r="B1589" i="2"/>
  <c r="B1588" i="2"/>
  <c r="B1587" i="2"/>
  <c r="B1586" i="2"/>
  <c r="B1585" i="2"/>
  <c r="B1584" i="2"/>
  <c r="B1583" i="2"/>
  <c r="B1582" i="2"/>
  <c r="B1581" i="2"/>
  <c r="B1580" i="2"/>
  <c r="B1579" i="2"/>
  <c r="B1578" i="2"/>
  <c r="B1577" i="2"/>
  <c r="B1576" i="2"/>
  <c r="B1575" i="2"/>
  <c r="B1574" i="2"/>
  <c r="B1573" i="2"/>
  <c r="B1572" i="2"/>
  <c r="B1571" i="2"/>
  <c r="B1570" i="2"/>
  <c r="B1569" i="2"/>
  <c r="B1568" i="2"/>
  <c r="B1567" i="2"/>
  <c r="B1566" i="2"/>
  <c r="B1565" i="2"/>
  <c r="B1564" i="2"/>
  <c r="B1563" i="2"/>
  <c r="B1562" i="2"/>
  <c r="B1561" i="2"/>
  <c r="B1560" i="2"/>
  <c r="B1559" i="2"/>
  <c r="B1558" i="2"/>
  <c r="B1557" i="2"/>
  <c r="B1556" i="2"/>
  <c r="B1555" i="2"/>
  <c r="B1554" i="2"/>
  <c r="B1553" i="2"/>
  <c r="B1552" i="2"/>
  <c r="B1551" i="2"/>
  <c r="B1550" i="2"/>
  <c r="B1549" i="2"/>
  <c r="B1548" i="2"/>
  <c r="B1547" i="2"/>
  <c r="B1546" i="2"/>
  <c r="B1545" i="2"/>
  <c r="B1544" i="2"/>
  <c r="B1543" i="2"/>
  <c r="B1542" i="2"/>
  <c r="B1541" i="2"/>
  <c r="B1540" i="2"/>
  <c r="B1539" i="2"/>
  <c r="B1538" i="2"/>
  <c r="B1537" i="2"/>
  <c r="B1536" i="2"/>
  <c r="B1535" i="2"/>
  <c r="B1534" i="2"/>
  <c r="B1533" i="2"/>
  <c r="B1532" i="2"/>
  <c r="B1531" i="2"/>
  <c r="B1530" i="2"/>
  <c r="B1529" i="2"/>
  <c r="B1528" i="2"/>
  <c r="B1527" i="2"/>
  <c r="B1526" i="2"/>
  <c r="B1525" i="2"/>
  <c r="B1524" i="2"/>
  <c r="B1523" i="2"/>
  <c r="B1522" i="2"/>
  <c r="B1521" i="2"/>
  <c r="B1520" i="2"/>
  <c r="B1519" i="2"/>
  <c r="B1518" i="2"/>
  <c r="B1517" i="2"/>
  <c r="B1516" i="2"/>
  <c r="B1515" i="2"/>
  <c r="B1514" i="2"/>
  <c r="B1513" i="2"/>
  <c r="B1512" i="2"/>
  <c r="B1511" i="2"/>
  <c r="B1510" i="2"/>
  <c r="B1509" i="2"/>
  <c r="B1508" i="2"/>
  <c r="B1507" i="2"/>
  <c r="B1506" i="2"/>
  <c r="B1505" i="2"/>
  <c r="B1504" i="2"/>
  <c r="B1503" i="2"/>
  <c r="B1502" i="2"/>
  <c r="B1501" i="2"/>
  <c r="B1500" i="2"/>
  <c r="B1499" i="2"/>
  <c r="B1498" i="2"/>
  <c r="B1497" i="2"/>
  <c r="B1496" i="2"/>
  <c r="B1495" i="2"/>
  <c r="B1494" i="2"/>
  <c r="B1493" i="2"/>
  <c r="B1492" i="2"/>
  <c r="B1491" i="2"/>
  <c r="B1490" i="2"/>
  <c r="B1489" i="2"/>
  <c r="B1488" i="2"/>
  <c r="B1487" i="2"/>
  <c r="B1486" i="2"/>
  <c r="B1485" i="2"/>
  <c r="B1484" i="2"/>
  <c r="B1483" i="2"/>
  <c r="B1482" i="2"/>
  <c r="B1481" i="2"/>
  <c r="B1480" i="2"/>
  <c r="B1479" i="2"/>
  <c r="B1478" i="2"/>
  <c r="B1477" i="2"/>
  <c r="B1476" i="2"/>
  <c r="B1475" i="2"/>
  <c r="B1474" i="2"/>
  <c r="B1473" i="2"/>
  <c r="B1472" i="2"/>
  <c r="B1471" i="2"/>
  <c r="B1470" i="2"/>
  <c r="B1469" i="2"/>
  <c r="B1468" i="2"/>
  <c r="B1467" i="2"/>
  <c r="B1466" i="2"/>
  <c r="B1465" i="2"/>
  <c r="B1464" i="2"/>
  <c r="B1463" i="2"/>
  <c r="B1462" i="2"/>
  <c r="B1461" i="2"/>
  <c r="B1460" i="2"/>
  <c r="B1459" i="2"/>
  <c r="B1458" i="2"/>
  <c r="B1457" i="2"/>
  <c r="B1456" i="2"/>
  <c r="B1455" i="2"/>
  <c r="B1454" i="2"/>
  <c r="B1453" i="2"/>
  <c r="B1452" i="2"/>
  <c r="B1451" i="2"/>
  <c r="B1450" i="2"/>
  <c r="B1449" i="2"/>
  <c r="B1448" i="2"/>
  <c r="B1447" i="2"/>
  <c r="B1446" i="2"/>
  <c r="B1445" i="2"/>
  <c r="B1444" i="2"/>
  <c r="B1443" i="2"/>
  <c r="B1442" i="2"/>
  <c r="B1441" i="2"/>
  <c r="B1440" i="2"/>
  <c r="B1439" i="2"/>
  <c r="B1438" i="2"/>
  <c r="B1437" i="2"/>
  <c r="B1436" i="2"/>
  <c r="B1435" i="2"/>
  <c r="B1434" i="2"/>
  <c r="B1433" i="2"/>
  <c r="B1432" i="2"/>
  <c r="B1431" i="2"/>
  <c r="B1430" i="2"/>
  <c r="B1429" i="2"/>
  <c r="B1428" i="2"/>
  <c r="B1427" i="2"/>
  <c r="B1426" i="2"/>
  <c r="B1425" i="2"/>
  <c r="B1424" i="2"/>
  <c r="B1423" i="2"/>
  <c r="B1422" i="2"/>
  <c r="B1421" i="2"/>
  <c r="B1420" i="2"/>
  <c r="B1419" i="2"/>
  <c r="B1418" i="2"/>
  <c r="B1417" i="2"/>
  <c r="B1416" i="2"/>
  <c r="B1415" i="2"/>
  <c r="B1414" i="2"/>
  <c r="B1413" i="2"/>
  <c r="B1412" i="2"/>
  <c r="B1411" i="2"/>
  <c r="B1410" i="2"/>
  <c r="B1409" i="2"/>
  <c r="B1408" i="2"/>
  <c r="B1407" i="2"/>
  <c r="B1406" i="2"/>
  <c r="B1405" i="2"/>
  <c r="B1404" i="2"/>
  <c r="B1403" i="2"/>
  <c r="B1402" i="2"/>
  <c r="B1401" i="2"/>
  <c r="B1400" i="2"/>
  <c r="B1399" i="2"/>
  <c r="B1398" i="2"/>
  <c r="B1397" i="2"/>
  <c r="B1396" i="2"/>
  <c r="B1395" i="2"/>
  <c r="B1394" i="2"/>
  <c r="B1393" i="2"/>
  <c r="B1392" i="2"/>
  <c r="B1391" i="2"/>
  <c r="B1390" i="2"/>
  <c r="B1389" i="2"/>
  <c r="B1388" i="2"/>
  <c r="B1387" i="2"/>
  <c r="B1386" i="2"/>
  <c r="B1385" i="2"/>
  <c r="B1384" i="2"/>
  <c r="B1383" i="2"/>
  <c r="B1382" i="2"/>
  <c r="B1381" i="2"/>
  <c r="B1380" i="2"/>
  <c r="B1379" i="2"/>
  <c r="B1378" i="2"/>
  <c r="B1377" i="2"/>
  <c r="B1376" i="2"/>
  <c r="B1375" i="2"/>
  <c r="B1374" i="2"/>
  <c r="B1373" i="2"/>
  <c r="B1372" i="2"/>
  <c r="B1371" i="2"/>
  <c r="B1370" i="2"/>
  <c r="B1369" i="2"/>
  <c r="B1368" i="2"/>
  <c r="B1367" i="2"/>
  <c r="B1366" i="2"/>
  <c r="B1365" i="2"/>
  <c r="B1364" i="2"/>
  <c r="B1363" i="2"/>
  <c r="B1362" i="2"/>
  <c r="B1361" i="2"/>
  <c r="B1360" i="2"/>
  <c r="B1359" i="2"/>
  <c r="B1358" i="2"/>
  <c r="B1357" i="2"/>
  <c r="B1356" i="2"/>
  <c r="B1355" i="2"/>
  <c r="B1354" i="2"/>
  <c r="B1353" i="2"/>
  <c r="B1352" i="2"/>
  <c r="B1351" i="2"/>
  <c r="B1350" i="2"/>
  <c r="B1349" i="2"/>
  <c r="B1348" i="2"/>
  <c r="B1347" i="2"/>
  <c r="B1346" i="2"/>
  <c r="B1345" i="2"/>
  <c r="B1344" i="2"/>
  <c r="B1343" i="2"/>
  <c r="B1342" i="2"/>
  <c r="B1341" i="2"/>
  <c r="B1340" i="2"/>
  <c r="B1339" i="2"/>
  <c r="B1338" i="2"/>
  <c r="B1337" i="2"/>
  <c r="B1336" i="2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5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6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D6" i="2" l="1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574" i="2"/>
  <c r="D1575" i="2"/>
  <c r="D1576" i="2"/>
  <c r="D1577" i="2"/>
  <c r="D1578" i="2"/>
  <c r="D1579" i="2"/>
  <c r="D1580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627" i="2"/>
  <c r="D1628" i="2"/>
  <c r="D1629" i="2"/>
  <c r="D1630" i="2"/>
  <c r="D1631" i="2"/>
  <c r="D1632" i="2"/>
  <c r="D1633" i="2"/>
  <c r="D1634" i="2"/>
  <c r="D1635" i="2"/>
  <c r="D1636" i="2"/>
  <c r="D1637" i="2"/>
  <c r="D1638" i="2"/>
  <c r="D1639" i="2"/>
  <c r="D1640" i="2"/>
  <c r="D1641" i="2"/>
  <c r="D1642" i="2"/>
  <c r="D1643" i="2"/>
  <c r="D1644" i="2"/>
  <c r="D1645" i="2"/>
  <c r="D1646" i="2"/>
  <c r="D1647" i="2"/>
  <c r="D1648" i="2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D1710" i="2"/>
  <c r="D1711" i="2"/>
  <c r="D1712" i="2"/>
  <c r="D1713" i="2"/>
  <c r="D1714" i="2"/>
  <c r="D1715" i="2"/>
  <c r="D1716" i="2"/>
  <c r="D1717" i="2"/>
  <c r="D1718" i="2"/>
  <c r="D1719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761" i="2"/>
  <c r="D1762" i="2"/>
  <c r="D1763" i="2"/>
  <c r="D1764" i="2"/>
  <c r="D1765" i="2"/>
  <c r="D1766" i="2"/>
  <c r="D1767" i="2"/>
  <c r="D1768" i="2"/>
  <c r="D1769" i="2"/>
  <c r="D1770" i="2"/>
  <c r="D1771" i="2"/>
  <c r="D1772" i="2"/>
  <c r="D1773" i="2"/>
  <c r="D1774" i="2"/>
  <c r="D5" i="2"/>
</calcChain>
</file>

<file path=xl/sharedStrings.xml><?xml version="1.0" encoding="utf-8"?>
<sst xmlns="http://schemas.openxmlformats.org/spreadsheetml/2006/main" count="3957" uniqueCount="1552">
  <si>
    <t>ДОРИ НОМИ</t>
  </si>
  <si>
    <t>ЗАКАЗ</t>
  </si>
  <si>
    <t>НАРХИ</t>
  </si>
  <si>
    <t>БЕБЕТИК СИМЕТИКОН КАПЛЯ 30МЛ (MERRYMED)</t>
  </si>
  <si>
    <t>БОЛНОЛ РЕЛАКС ГЕЛЬ 30ГР</t>
  </si>
  <si>
    <t>БОРАЛГИН РАСТВОР ДЛЯ ИНЪЕКЦИЙ 5МЛ (MERRYMED FARM)</t>
  </si>
  <si>
    <t>ВАЛСАКОР 160МГ №28</t>
  </si>
  <si>
    <t>ВАЛСАКОР 80МГ №28</t>
  </si>
  <si>
    <t>ВЕРАПАМИЛ-ДАРНИЦА  Р-Р Д/ИН 2МЛ №10</t>
  </si>
  <si>
    <t>ГЕРБИОН СИРОП ИСЛАНДСКОГО МХА 150МЛ</t>
  </si>
  <si>
    <t>Др флю сироп 120мл</t>
  </si>
  <si>
    <t>КАРДИОМАГНИС ТАБ. 75МГ+15,2МГ №50 (MERRYMED FARM)</t>
  </si>
  <si>
    <t>КИТАНАЛ 100МГ/2МЛ №10 (MERRYMED FARM)</t>
  </si>
  <si>
    <t>КЛИМАКСАН 10 Г ГРАНУЛЫ</t>
  </si>
  <si>
    <t>ЛИНЕКСИ ПЛЮС КАПС №16</t>
  </si>
  <si>
    <t>ЛОРИСТА 25МГ №28</t>
  </si>
  <si>
    <t>ЛОРИСТА 50МГ №28</t>
  </si>
  <si>
    <t>ЛОРТЕНЗА 50МГ/10МГ №30 (ЛОРИСТА + ТЕНОКС)</t>
  </si>
  <si>
    <t>МИДОКАЛМ ТАБ. 50МГ №30</t>
  </si>
  <si>
    <t>НАЗИВИН КАПЛИ 0,025% 10 МЛ.</t>
  </si>
  <si>
    <t>НАЗИВИН КАПЛИ 0,05% 10МЛ.</t>
  </si>
  <si>
    <t>НАЙЗ ТАБ 100 МГ №20</t>
  </si>
  <si>
    <t>НИПЕРТЕН 10МГ ТАБ №30</t>
  </si>
  <si>
    <t>НИСТАТИН ТАБЛЕТКИ 500000ЕД №20</t>
  </si>
  <si>
    <t>НОВИНЕТ ТАБ №21</t>
  </si>
  <si>
    <t>ОМЕЗ КАПС №30 ИНДИЯ</t>
  </si>
  <si>
    <t>РЕГУЛОН ТАБ П/П/О №21</t>
  </si>
  <si>
    <t>РИНАЗОЛИН КАП. НАЗ. 0,5МГ/МЛ 10МЛ В П/Э ФЛ.</t>
  </si>
  <si>
    <t>СПИРТ ЭТИЛ МЕД 70% 50 МЛ</t>
  </si>
  <si>
    <t>ТОТЕМА 10 МЛ №20 АМП.</t>
  </si>
  <si>
    <t>ТРИМОЛ ТАБ. №100</t>
  </si>
  <si>
    <t>ТРОМБО АСС ТАБ. 50МГ №30</t>
  </si>
  <si>
    <t>УЛЬТРАН (РАНИТИДИН)  50МГ\2МЛ 2МЛ № 5</t>
  </si>
  <si>
    <t>ФУРОСЕМИД ТАБ 40МГ №50</t>
  </si>
  <si>
    <t>ХИКОНЦИЛ 250МГ №16 КАПС.</t>
  </si>
  <si>
    <t>ЦЕРУГКЛАН 0,5% 2МЛ №10 (MERRYMED FARM)</t>
  </si>
  <si>
    <t>ЭНАМ 10 МГ №30</t>
  </si>
  <si>
    <t>ЭСПУМИЗАН КАПС. 40 МГ №25</t>
  </si>
  <si>
    <t xml:space="preserve">АЗИЯ МЕДИКАЛ </t>
  </si>
  <si>
    <t>АКТОВЕГИН Р-Р 5МЛ №5</t>
  </si>
  <si>
    <t>ПАПАВЕРИН АМП 2МЛ №10 МЕРРЕМЕД</t>
  </si>
  <si>
    <t>ВЕРОШПИРОН КАПС. 100 МГ № 30</t>
  </si>
  <si>
    <t>ДЕКАСАН АМП 0,02% 2 МЛ №12</t>
  </si>
  <si>
    <t>ДЕКСАЛГИН АМП 2МЛ №5</t>
  </si>
  <si>
    <t>ДИГОКСИН 0,25 МГ №50/ЗДОРОВЫЕ</t>
  </si>
  <si>
    <t>КОРТЕЛ Н-40МГ/12,5МГ №28</t>
  </si>
  <si>
    <t>Л-ТИРОКСИН 100 БЕРЛИН ХЕМИ №50</t>
  </si>
  <si>
    <t>НИМИД ФОРТЕ ТАБ №10</t>
  </si>
  <si>
    <t>НОКЛОФИН РАСТВОР ДЛЯ ИНЪЕКЦИЙ №5 (MERRYMED FARM)</t>
  </si>
  <si>
    <t>ДИМЕДРОЛ 1% 1МЛ №10 (MERRYMED FARM)</t>
  </si>
  <si>
    <t>КАЛЬЦИЙ Д3 НИКОМЕД №100 АПЕЛЬСИНА</t>
  </si>
  <si>
    <t>ПИРАЦЕТАМ 20% 5МЛ №10 (MERRYMED FARM)</t>
  </si>
  <si>
    <t>ИРОМАКС КАПС 500МГ №10</t>
  </si>
  <si>
    <t>АСКОРБИНОВАЯ К-ТА 5% 2МЛ №10  МЕРРЕМЕД</t>
  </si>
  <si>
    <t>ДИБАЗОЛ РАСТВОР ДЛЯ ИНЪЕКЦИЙ 1% 2МЛ (MERRYMED FARM)</t>
  </si>
  <si>
    <t>СЕНИПАР СУС 50МЛ МЕРРЕМЕД</t>
  </si>
  <si>
    <t>ИНСТИ ТРАВЯНЫЕ ГРАНУЛЫ №5</t>
  </si>
  <si>
    <t>ЦИНЕПАР-75 АМП. 3МЛ №5</t>
  </si>
  <si>
    <t>ШПРИЦ 5 МЛ №100 ГУЛИСТОН</t>
  </si>
  <si>
    <t>АКВА Д3 (ВИТАМИН Д3) КАПЛИ 15000 ХВ/МЛ МЕРРЕМЕД</t>
  </si>
  <si>
    <t>АНЕСТЕЗОЛ СУПП  №10 ДЕНТАФИЛ</t>
  </si>
  <si>
    <t>ДИКЛОБЕРЛ 75 АМП. 3 МЛ №5 БЕРЛИН Х</t>
  </si>
  <si>
    <t>АЙФЛОКС 0,3% 5 МЛ ГЛ.КАП</t>
  </si>
  <si>
    <t>ХОНДРОГАРД Р-Р 2МЛ №5</t>
  </si>
  <si>
    <t>ВИНПОЦЕТИН Р-Р 2МЛ №5 УКРАИНА</t>
  </si>
  <si>
    <t>ТИАКСИТАМ 10МЛ №10 (MERRYMED FARM)</t>
  </si>
  <si>
    <t>ЦЕФЕКОН Д СУПП 50МГ №10</t>
  </si>
  <si>
    <t>НОШ-ПЕН 2% 2МЛ №10 (MERRYMED)</t>
  </si>
  <si>
    <t>ОКСОЛИНОВАЯ МАЗЬ - 0,25%  - 10ГР (ТОРИМЕД)</t>
  </si>
  <si>
    <t>ДОПРОКИН ТАБЛ. 10МГ. №20</t>
  </si>
  <si>
    <t>ТЕНОТЕН ТАБ ВЗР №40</t>
  </si>
  <si>
    <t>ПАРАЦЕТАМОЛ 0,2МГ ТАБ №10 РОССИЯ</t>
  </si>
  <si>
    <t>ВИТАМИН Е 100МГ КАПС №30 ЛИК</t>
  </si>
  <si>
    <t>ГЕНТАМИЦИН 80МГ/2МЛ №10 (MERRYMED FARM)</t>
  </si>
  <si>
    <t>НОЛЬПАЗА 40МГ №28</t>
  </si>
  <si>
    <t>ТИОТРАЗАЛИМ 25МГ/МЛ 4МЛ №10 (MERRYMED FARM)</t>
  </si>
  <si>
    <t>L-ЦЕТ ТАБ №10</t>
  </si>
  <si>
    <t>МУМИЁ ЛИК 150 МГ №20</t>
  </si>
  <si>
    <t>АПТИПРИМ СУСПЕНЗИЯ 240МГ/5МЛ  (MERRYMED FARM)</t>
  </si>
  <si>
    <t>ВИТАМИН А "LIK" 33 000МЕ №20</t>
  </si>
  <si>
    <t>УГОЛЬ АКТИВ ТАБ 0,25Г №10 РОССИЯ</t>
  </si>
  <si>
    <t>АМБРОКСОЛ Р-Р 15МГ/2МЛ №5 (ДЕНТАФИЛ)</t>
  </si>
  <si>
    <t>АЦИКЛОВИР МАЗЬ - 5% - 10ГР (ТОРИМЕД)</t>
  </si>
  <si>
    <t>ЙОДОМАРИН 100 МКГ №100</t>
  </si>
  <si>
    <t>АДИПИН 5 МГ №30</t>
  </si>
  <si>
    <t>МЕЗЗЕН ФОРТЕ ТАБ. №20 (ПАНКРЕАТИН)</t>
  </si>
  <si>
    <t>УРСОСАН 250МГ №10 (MERRYMED FARM)</t>
  </si>
  <si>
    <t>КСИЛОМЕР СПРЕЙ НАЗАЛЬНЫЙ 0,05% 15 МЛ</t>
  </si>
  <si>
    <t>ПИКОВИТ ПАСТ №30</t>
  </si>
  <si>
    <t>ГЛИЦИН ТАБ 0,1Г №50 (ОЗОН)</t>
  </si>
  <si>
    <t>ТРОМБОПОЛ 75 МГ №60</t>
  </si>
  <si>
    <t>АНАФЕРОН ВЗРОСЛЫЙ ТАБ. №20</t>
  </si>
  <si>
    <t>ОПТИПРИМ 50 МЛ СИРОП ИНДИЯ</t>
  </si>
  <si>
    <t xml:space="preserve">Брон Учун тел +99890 793 04 05 СОБИРЖОН </t>
  </si>
  <si>
    <t>БОРНАЯ МАЗЬ 5% 30ГР ЗИЁ НУР</t>
  </si>
  <si>
    <t>ГЛЮКОФАЖ ТАБ 1000МГ №60</t>
  </si>
  <si>
    <t>АЦЦ ЛОНГ 600 ТАБ. 100МГ №10</t>
  </si>
  <si>
    <t>БЕРЛИТИОН 300 ЕД АМП 12МЛ №5</t>
  </si>
  <si>
    <t>ЭМОТРОП ГЛ КАПЛИ 1% 5МЛ</t>
  </si>
  <si>
    <t>ЭУТИРОКС ТАБ 100МКГ №100</t>
  </si>
  <si>
    <t>АКСЕН ФОРТЕ ТАБ 550 МГ №10</t>
  </si>
  <si>
    <t>АРТОКСАН ГЕЛЬ 1% 45ГР №1</t>
  </si>
  <si>
    <t>ПАНАНГИН ТАБ  №50</t>
  </si>
  <si>
    <t>ПРОКТАЗАН СУПП №10</t>
  </si>
  <si>
    <t>ФЕВАРИН ТАБ 100МГ №15</t>
  </si>
  <si>
    <t>ЭССЕНЦИАЛЕ Н ФОРТЕ КАПС 300 МГ №30</t>
  </si>
  <si>
    <t>ФЕЗАМ КАПС №60</t>
  </si>
  <si>
    <t>ЭНАМ 5 МГ №30</t>
  </si>
  <si>
    <t>ЭНАП 10МГ №20</t>
  </si>
  <si>
    <t>ЭНАП 5МГ №20</t>
  </si>
  <si>
    <t>АМБРОКСОЛ ТАБ 30МГ №10 МЕРРЕМЕД</t>
  </si>
  <si>
    <t>ВАРФАРИН 2,5 МГ №100 (НИКОМЕД)</t>
  </si>
  <si>
    <t>ТОЛПИРЕКС ТАБ 50МГ №30</t>
  </si>
  <si>
    <t>ЛОРДЕСТИН 5 МГ №10</t>
  </si>
  <si>
    <t>НИТРОКСОЛИН ТАБ 50МГ №50</t>
  </si>
  <si>
    <t>ЛОРИСТА 100МГ №28</t>
  </si>
  <si>
    <t>НИМИЛИД ТАБ №10</t>
  </si>
  <si>
    <t>ДОК-1 МАКС ТАБ №10</t>
  </si>
  <si>
    <t>ГЕЕ ТРИКАПОЛ ТАБ №20</t>
  </si>
  <si>
    <t>ЭВИКА КАПС №60</t>
  </si>
  <si>
    <t>ТЕНОКС 10МГ №30</t>
  </si>
  <si>
    <t>БЕРЛИПРИЛ ТАБ 10МГ №30</t>
  </si>
  <si>
    <t>БЕРЛИПРИЛ ТАБ 5МГ №30</t>
  </si>
  <si>
    <t>КОРА СЕДАНА ЁГИ 25МЛ</t>
  </si>
  <si>
    <t>МАРЛЯ МЕД. 3 МЕТР</t>
  </si>
  <si>
    <t>ФРАМИДЕКС ГЛ/УШ КАПЛИ 5МЛ</t>
  </si>
  <si>
    <t>ФУРАЦИЛЛИН 0,2Г №10 ЗИННУР ФАРМ</t>
  </si>
  <si>
    <t>ЗОКСОН ТАБ 4МГ №30 МЕРИМЕД</t>
  </si>
  <si>
    <t>ВИВАБОН СИРОП 120 МЛ</t>
  </si>
  <si>
    <t>КОКАРБАКСИЛАЗА 0,05 Г №10 (МИКРОГЕН)</t>
  </si>
  <si>
    <t>ТИОЦЕТАМ АМП 10 МЛ №10</t>
  </si>
  <si>
    <t>ТИОЦЕТАМ АМП 5 МЛ №10</t>
  </si>
  <si>
    <t>КАРТАН Р-Р 5МЛ №5 ЛЕВОКАРНИТИН</t>
  </si>
  <si>
    <t>КОНКОР ТАБ. 10МГ №30</t>
  </si>
  <si>
    <t>ТОКСИДОКС КАПЛИ 10МЛ</t>
  </si>
  <si>
    <t>ВАЛЕРИАНЫ ЭКСТРАКТ 20МГ ТАБ №25</t>
  </si>
  <si>
    <t>ЛОРАТАДИН 0,01 Г №10 ДЕНТАФИЛ</t>
  </si>
  <si>
    <t>ФЕНКАРОЛ 25 МГ №20</t>
  </si>
  <si>
    <t>ВОБИЛОН КАПС 80МГ КАПС №30</t>
  </si>
  <si>
    <t>ИНОСЕДА ТАБ 500МГ №20</t>
  </si>
  <si>
    <t>ЧАЙ МУНИС ПОЧЕЧНЫЙ ПАКЕТ №20</t>
  </si>
  <si>
    <t>БОДОМ ЁГИ 25МЛ (АЧЧИК)</t>
  </si>
  <si>
    <t>РИНАЗОЛИН КАП. НАЗ. 0,25МГ/МЛ 10МЛ В П/Э ФЛ.</t>
  </si>
  <si>
    <t>ШПРИЦ 10 МЛ №100 ГУЛИСТОН</t>
  </si>
  <si>
    <t>МЕДРОЛГИН ГЛ. КАПЛИ 0,5% ПО 5МЛ №1</t>
  </si>
  <si>
    <t>ДИНАПАР ТАБ №10</t>
  </si>
  <si>
    <t>ДИЦИНОН АМП 250 МГ 2 МЛ №10 \ ЛЕК</t>
  </si>
  <si>
    <t>АТОРИС 10МГ №30</t>
  </si>
  <si>
    <t>ГРАНДАКСИН 50 МГ №20</t>
  </si>
  <si>
    <t>ИНДОМЕТАЦИН  СУПП №10 РОССИЯ</t>
  </si>
  <si>
    <t>ВИТАМИН Е 200МГ КАПС №30 ЛИК</t>
  </si>
  <si>
    <t>АЛЕР-G ТАБЛ. 10 МГ N20</t>
  </si>
  <si>
    <t>БИНТ МАРЛЕВЫЙ МЕД СТЕРИЛЬНЫЙ  7 МХ14 СМ ПО ТИП 13 ТЯЖ (САРБО</t>
  </si>
  <si>
    <t>ИБУКЛИН ЮНИОР 100МГ/125МГ №20</t>
  </si>
  <si>
    <t>КОРА СЕДАНА ЁГИ 75МЛ</t>
  </si>
  <si>
    <t>ЭМКОР 5 МГ №30</t>
  </si>
  <si>
    <t>КЕТОНАЛ АМП. 100 МГ/2 МЛ №10 ЛЕК</t>
  </si>
  <si>
    <t>ЭМКОР 2,5 МГ №30</t>
  </si>
  <si>
    <t>АМОКСИЦИЛЛИН СУСП 125МГ/5МЛ 100МЛ.ДЕНТАФИЛ</t>
  </si>
  <si>
    <t>СТРЕПТОМИЦИН  1Г МЕРРЕМЕД</t>
  </si>
  <si>
    <t>ЦЕФТРИАКСОН ПОР 1.0Г ДЕНТАФИЛ_x001F__x001F_</t>
  </si>
  <si>
    <t>КОКАРНИТ Р-Р Д/ИН  №3</t>
  </si>
  <si>
    <t>КРЕОН 10000 КАПС. 150 МГ №20</t>
  </si>
  <si>
    <t>АКВАДЕТРИМ Д3 КАПЛИ 10 МЛ ПОЛША</t>
  </si>
  <si>
    <t>АМОКСИЦИЛЛИН КАПС 500Г №10 РЕМЕДИ</t>
  </si>
  <si>
    <t>БИЦИЛЛИН-5 (КИТАЙ)</t>
  </si>
  <si>
    <t>КОЭНЗИМ Q10 МАКС КАПС №40</t>
  </si>
  <si>
    <t>ЛОРТЕНЗА 100МГ/5МГ №30 (ЛОРИСТА + ТЕНОКС)</t>
  </si>
  <si>
    <t>САЙТОТЕК ТАБ 200МКГ №60</t>
  </si>
  <si>
    <t>СЕДАРЕКС ТАБ 2 МГ №30</t>
  </si>
  <si>
    <t>СЮПАРКАИН №10 АМПУЛ 2МЛ (MERRYMED FARM)</t>
  </si>
  <si>
    <t>ЦИАНОКОБАЛАМИН №10 (ВИТАМИН В12) (MERRYMED FARM)</t>
  </si>
  <si>
    <t>СЕДАВИТ №20 ТАБ.</t>
  </si>
  <si>
    <t>АЭРТАЛ КРЕМ 1,5% 60 Г</t>
  </si>
  <si>
    <t>ЛЕВОМЕКОЛЬ МАЗЬ 40 Г (НИЖФАРМ)</t>
  </si>
  <si>
    <t>КЕТОНАЛ КАПС 50 МГ №25</t>
  </si>
  <si>
    <t>БЕРЛИТИОН 600МГ 24МЛ №5</t>
  </si>
  <si>
    <t>ГЕМОРОНОРМ 50МЛ ПИТВОЙ</t>
  </si>
  <si>
    <t>ЛОРТЕНЗА 100МГ/10МГ №30 (ЛОРИСТА + ТЕНОКС)</t>
  </si>
  <si>
    <t>ВАЗЕЛИН МЕДИЦИНСКИЙ 20 Г (ТОРИМЕД)</t>
  </si>
  <si>
    <t>ДЕРМАЗОЛ ШАМПУН 2% 50МЛ</t>
  </si>
  <si>
    <t>КОНКОР ТАБ. 5МГ №50</t>
  </si>
  <si>
    <t>НИПЕРТЕН 5МГ ТАБ №30</t>
  </si>
  <si>
    <t>ПОЛИЖИНАКС СУПП №12</t>
  </si>
  <si>
    <t>САЛИЦИЛОВАЯ К-ТА Р-Р СПИРТ.1%.20МЛ.№1</t>
  </si>
  <si>
    <t>САЛИЦИЛОВАЯ К-ТА Р-Р СПИРТ.2%.20МЛ.№1</t>
  </si>
  <si>
    <t>АМЛЕССА 8 МГ/5МГ №30</t>
  </si>
  <si>
    <t>ДИПРОСПАН АМП 1МЛ №5 МЕРРЕМЕД</t>
  </si>
  <si>
    <t>ЗЕЛЁНКА 1% 20МЛ</t>
  </si>
  <si>
    <t>ИНСУФОР ТАБ 1000МГ №30</t>
  </si>
  <si>
    <t>КАЛЬЦИЯ ГЛЮКОНАТ 10 % 5 МЛ №10 (MERRYMED FARM)</t>
  </si>
  <si>
    <t>КАРБАЛЕКС ТАБ. 200МГ №50</t>
  </si>
  <si>
    <t>ЛАКТУЛОЗА СИРОП 667МГ/МЛ 100МЛ</t>
  </si>
  <si>
    <t>ФУЦИС ГЕЛ 0,5% 30Г</t>
  </si>
  <si>
    <t>КАНЕФРОН ДРАЖЕ №60</t>
  </si>
  <si>
    <t>КЮПЕН ГЕЛЬ 20 ГР</t>
  </si>
  <si>
    <t>НОЛЬПАЗА 20МГ №28</t>
  </si>
  <si>
    <t>ОРГИЛ ТАБ 500МГ №10</t>
  </si>
  <si>
    <t>ПАПАВЕРИН СУПП РЕКТАЛЬНЫЕ  20 МГ №10 ДЕНТАФИЛ</t>
  </si>
  <si>
    <t>МАГНИЯ СУЛЬФАТ 25Г ПОРОШ</t>
  </si>
  <si>
    <t>АНАЛЬГИН ТАБ. №10 (БОРИСОВСКИЙ)</t>
  </si>
  <si>
    <t>АНТИГЕМОРАНЕ МАЗ 15Г</t>
  </si>
  <si>
    <t>АСПАРКАМ ТАБ №50</t>
  </si>
  <si>
    <t>КЕТОРОЛ ГЕЛЬ 2% 30 Г</t>
  </si>
  <si>
    <t>КРЕЗАМ КАПС 10000  №10</t>
  </si>
  <si>
    <t>НИЖАГАРА 100МГ ТАБ №4</t>
  </si>
  <si>
    <t>ПАРАЦЕТАМОЛ СУПП  125МГ №10 ТОРИМЕД</t>
  </si>
  <si>
    <t>ПАРАЦЕТАМОЛ СУПП  250МГ №10 ТОРИМЕД</t>
  </si>
  <si>
    <t>ПИКОВИТ СИРОП 150МЛ</t>
  </si>
  <si>
    <t>ЙОДОМАРИН 200МГ ТАБ №100</t>
  </si>
  <si>
    <t>БАКТОЛОР, САШЕ №6</t>
  </si>
  <si>
    <t>БИДОП 10 МГ №28</t>
  </si>
  <si>
    <t>ВЕРОШПИРОН КАПС. 50 МГ № 30</t>
  </si>
  <si>
    <t>ФЕРЛАТУМ Р-Р 15ИЛ №10</t>
  </si>
  <si>
    <t>АТОРВАКОР ТАБ. 10МГ №30</t>
  </si>
  <si>
    <t>ГЛЮКОФАЖ ТАБ 850МГ №60</t>
  </si>
  <si>
    <t>МЕТРОНИДАЗОЛ СУПП 500МГ №10 ФАРМАПРИМ</t>
  </si>
  <si>
    <t>МИРТЕЛ ТАБ. №30</t>
  </si>
  <si>
    <t>НАКЛОФЕН ДУО КАПС 75МГ №30</t>
  </si>
  <si>
    <t>АМОКСИЦИЛЛИН ТАБ. 0,25Г №10 ТОРИМЕД</t>
  </si>
  <si>
    <t>АМПИЦИЛЛИН ТАБ.250МГ№10 ТОРИМЕД</t>
  </si>
  <si>
    <t>ДУСПАТАНИМ №30 КАПСУЛ 200МГ МЕРРЕМЕД</t>
  </si>
  <si>
    <t>ИНДОМЕТАЦИН  СУПП №10 ДЕНТАФИЛ</t>
  </si>
  <si>
    <t>ЛОРАТАЛЬ ТАБЛЕТКИ № 10</t>
  </si>
  <si>
    <t>ГЛИЦЕРИН 50 МЛ КОСМ  В АССОРТИМЕНТЕ</t>
  </si>
  <si>
    <t>ДЮФАЛАК СИРОП 200МЛ ЭББОТ</t>
  </si>
  <si>
    <t>ЛОРОБЕН СПРЕЙ 30 МЛ</t>
  </si>
  <si>
    <t>МЕГА ЛАКТО (ЛАКТОБАКТЕРИН) 5ДОЗ ФЛ №1</t>
  </si>
  <si>
    <t>АМЛЕССА 4 МГ/10МГ №30</t>
  </si>
  <si>
    <t>АНТИГЕМОРАНЕ СВЕЧА №10</t>
  </si>
  <si>
    <t>БОБОТИК 66,66МГ/МЛ КАПЛИ 30МЛ</t>
  </si>
  <si>
    <t>РОКСЕРА ТАБ 10МГ №30</t>
  </si>
  <si>
    <t>ФЛЕБОДИА ТАБ 600МГ №60</t>
  </si>
  <si>
    <t>БЕНЗИЛПЕНИЦИЛЛИН  ПОР 1Г КИТАЙ</t>
  </si>
  <si>
    <t>ДЕКСАМЕТАЗОН 4МГ/1МЛ №10 (MERRYMED</t>
  </si>
  <si>
    <t>РИБОКСИН ТАБ 0,2Г №10 РОССИЯ</t>
  </si>
  <si>
    <t>ОРСА Р-Р 250МЛ ЖУРАБЕК</t>
  </si>
  <si>
    <t>ДУОВИТ ДРАЖЕ №40</t>
  </si>
  <si>
    <t>СЕНАДЕКСИН ТАБ. №10 ЗУННУР ФАРМ</t>
  </si>
  <si>
    <t>ФТОРОКОРТ МАЗЬ 15 Г</t>
  </si>
  <si>
    <t>АСКОРИЛ ЭКСПЕКТОРАНТ 100МЛ</t>
  </si>
  <si>
    <t>БЕТАСЕРК 8 МГ №30</t>
  </si>
  <si>
    <t>БЕТАСПАН ДЕПО АМП 5 МГ/2 МГ 1МЛ №5</t>
  </si>
  <si>
    <t>БИНТ МАРЛЕВЫЙ МЕД Н\СТЕР  7 МХ14 СМ ТИП САРБОНТЕКС</t>
  </si>
  <si>
    <t>БИНТ ЭЛАСТИЧНЫЙ GT 100 ММ*4 М</t>
  </si>
  <si>
    <t>БИФОЛАК НЕО 1,5Г №10 (САШЕ)</t>
  </si>
  <si>
    <t>ДЮФАЛАК САШЕ ПАК. 15МЛ №10</t>
  </si>
  <si>
    <t>ЛАКТОФИЛЬТРУМ ТАБ.№60</t>
  </si>
  <si>
    <t>ЛИНКАС 90 МЛ СИРОП</t>
  </si>
  <si>
    <t>МЕТФОГАММА 850МГ №120</t>
  </si>
  <si>
    <t>НО-ШПА 40МГ 2МЛ АМП №5 САНОФИ</t>
  </si>
  <si>
    <t>СОНАПАКС ТАБ 10МГ №60</t>
  </si>
  <si>
    <t>ФИЗИОТЕНЗ ТАБ 0,4МГ №14</t>
  </si>
  <si>
    <t>ШПРИЦ 1 МЛ  №100 (МАКРО ФАРМ)</t>
  </si>
  <si>
    <t>АМПИЦИЛИНА КАПС 500МГ №10 РЕМИДИ</t>
  </si>
  <si>
    <t>ПРЕДИЗИН ТАБ 35МГ №60</t>
  </si>
  <si>
    <t>ТЕНОТЕН ДЕТСКИЙ ТАБ №40</t>
  </si>
  <si>
    <t>ДИПРОСПАН АМП 1МЛ №5 ШВЕЦАРИЯ</t>
  </si>
  <si>
    <t>ЛЕРКАМЕН 10 МГ №28</t>
  </si>
  <si>
    <t>ЧАЙ  РАСТОРОПША ПАКЕТ №15 БУРГУТ ФАРМ</t>
  </si>
  <si>
    <t>АЗИТРОМИЦИН ПОРОШОК  200МГ/5МЛ ДЕНТАФИЛ</t>
  </si>
  <si>
    <t>ДЮФАСТОН 10 МГ №20</t>
  </si>
  <si>
    <t>НОЛИЦИН ТАБ 400МГ №20</t>
  </si>
  <si>
    <t>РИГЕВИДОН ТАБ.П/П/О №21</t>
  </si>
  <si>
    <t>ФАРМАЗОЛИН 0,01% КАПЛИ НАЗАЛЬНЫЕ</t>
  </si>
  <si>
    <t>ЭУФИЛЛИН  ТАБ  0,15Г №30 РОССИЯ</t>
  </si>
  <si>
    <t>ТРОМБО АСС ТАБ. 100МГ №30</t>
  </si>
  <si>
    <t>ЦЕРЕБРАЛИЗИН 10МЛ №5</t>
  </si>
  <si>
    <t>ВИТАМИН В КОМПЛЕКС АМП 2МЛ №10 МЕРРЕМЕД</t>
  </si>
  <si>
    <t>КОНТРИКАМЕР 1МЛ №10 МЕРИМЕД</t>
  </si>
  <si>
    <t>АНЗИБЕЛ ТАБЛЕТКИ  №30</t>
  </si>
  <si>
    <t>МАРЛЯ МЕД. 1 МЕТР</t>
  </si>
  <si>
    <t>ТАЙЛОЛ ФЕН ХОТ ПОР №12</t>
  </si>
  <si>
    <t>УЛУФОР 500 ТАБ №60 (МЕТФОРМИН)</t>
  </si>
  <si>
    <t>АЙФЛОКС-ДХ КАП.ГЛАЗ.УШ.10МЛ</t>
  </si>
  <si>
    <t>БОДОМ ЁГИ 75МЛ (АЧЧИК)</t>
  </si>
  <si>
    <t>ГАЛАВИТ ПОР Р-РА ДЛЯ 100МГ №5</t>
  </si>
  <si>
    <t>КЛИМАКСАН ТАБ ГОМЕОПАТ №20</t>
  </si>
  <si>
    <t>Л-ОПТИК ГЛ КАПЛИ 0,5% 5МЛ</t>
  </si>
  <si>
    <t>ТИОТРИАЗОЛИН АМП. 2,5 % 4 МЛ. №10</t>
  </si>
  <si>
    <t>ФЕРРЕТАБ КАПС №30</t>
  </si>
  <si>
    <t>ФИНАЛГОН МАЗЬ 20Г</t>
  </si>
  <si>
    <t>ФЕБРОФИД ГЕЛЬ 2,5% 30Г</t>
  </si>
  <si>
    <t>ЭКО ДРАЙ СПРЕЙ 33МЛ (КРАСНИЙ)</t>
  </si>
  <si>
    <t>АНАПРИЛИН 40 МГ №50 /БОРИСОВСКИЙ/</t>
  </si>
  <si>
    <t>ВЕРОНА КАПС. №60</t>
  </si>
  <si>
    <t>ДОПРАКИН-С СУСП 60МЛ</t>
  </si>
  <si>
    <t>ИНСУФОР ТАБ 850МГ №30</t>
  </si>
  <si>
    <t>АСКОРУТИН ТАБ №10 ДЕНТАФИЛ</t>
  </si>
  <si>
    <t>АЦЕКАРД ТАБ 75МГ №30</t>
  </si>
  <si>
    <t>ДЕКАРИС ТАБ 150 МГ №1</t>
  </si>
  <si>
    <t>ЗОЛОТАЯ ЗВЕЗДА 15МЛ СПРЕЙ</t>
  </si>
  <si>
    <t>ЛИДОКАИН СПРЕЙ 10% 50МЛ</t>
  </si>
  <si>
    <t>ЛОРИСТА H 50МГ/12,5МГ №28</t>
  </si>
  <si>
    <t>НАЛГЕЗИН 275МГ №10</t>
  </si>
  <si>
    <t>ОРСА Р-Р 100МЛ ЖУРАБЕК</t>
  </si>
  <si>
    <t>ПАНЗИНОРМ 10 000 КАПС №21</t>
  </si>
  <si>
    <t>ПЕРЕКИСЬ ВОДОРОДА 3% 50 МЛ</t>
  </si>
  <si>
    <t>РИНОКСИЛ ФОРМУЛА +0,05% 10 МЛ СПРЕЙ</t>
  </si>
  <si>
    <t>СИОФОР 850ТАБ №60</t>
  </si>
  <si>
    <t>ТОБРАДРОП КАПЛ ГЛАЗ 0,3% 5МЛ</t>
  </si>
  <si>
    <t>ЛАКТО-G КАПС. №10</t>
  </si>
  <si>
    <t>ПАРАЦЕТАМОЛ СИРОП 2,4% 40 МЛ  ФАРМАКОМ</t>
  </si>
  <si>
    <t>ЦЕФЕКОН Д СУПП 250МГ №10</t>
  </si>
  <si>
    <t>БЕЛДОМАКС СУСП 400МГ 10МЛ</t>
  </si>
  <si>
    <t>БЕТАСЕРК ТАБ. 16 МГ №30</t>
  </si>
  <si>
    <t>ВАЛОДИП ТАБ. 5МГ/80МГ №28</t>
  </si>
  <si>
    <t>ВАЛСАКОР Н80 80МГ/12,5МГ №28</t>
  </si>
  <si>
    <t>ГЕРБИОН СИРОП ПЛЮША 150МЛ</t>
  </si>
  <si>
    <t>КСИЛОМЕР СПРЕЙ НАЗАЛЬНЫЙ 0,1% 15 МЛ</t>
  </si>
  <si>
    <t>ЛЕВОФЛОКСАЦИН КАПС  500МГ №10 РАДИКС</t>
  </si>
  <si>
    <t>ЛЕРКАМЕН 20 МГ №28</t>
  </si>
  <si>
    <t>ЛОРТЕНЗА 50МГ/5МГ №30 (ЛОРИСТА + ТЕНОКС)</t>
  </si>
  <si>
    <t>МЕЗИМ ФОРТЕ ТАБ №20 БЕРЛИН ХЕМИ</t>
  </si>
  <si>
    <t>НИПЕРТЕН 2.5МГ ТАБ №30</t>
  </si>
  <si>
    <t>РОКСЕРА ТАБ 20МГ №30</t>
  </si>
  <si>
    <t>ТРАВАМАКС ПЛЮС ТРАВ.ГРАНУЛЫ 5ГР №5</t>
  </si>
  <si>
    <t>ФЕМОСТОН 2/10 №28</t>
  </si>
  <si>
    <t>ХИКОНЦИЛ 500МГ №16 КАПС</t>
  </si>
  <si>
    <t>ЦИНЕПАР КИД СУСПЕНЗИЯ 60МЛ</t>
  </si>
  <si>
    <t>ДИАНЕ 35 ДРАЖЕ №21</t>
  </si>
  <si>
    <t>КАВИНТОН ТАБ 5МГ №50</t>
  </si>
  <si>
    <t>ПАНТОГАМ ТАБ 250МГ №50</t>
  </si>
  <si>
    <t>СЕРНАЯ ПРОСТАЯ МАЗ 30Г ЗИЁ НУР</t>
  </si>
  <si>
    <t>ФЕРРУМ ЛЕК ЖЕВАТ ТАБ №30</t>
  </si>
  <si>
    <t>ФЕРРУМ ЛЕК 100МГ 2МЛ №10</t>
  </si>
  <si>
    <t>АСПАРКАМ 5МЛ №10 РОССИЯ</t>
  </si>
  <si>
    <t>ГЕПТРАЛ ТАБ 500МГ №20</t>
  </si>
  <si>
    <t>ГЛЮКОЗА 40% 10МЛ №10 (MERRYMED FARM)</t>
  </si>
  <si>
    <t>ДЕРМОВАЙТ МАЗ 25Г ДЕНТАФИЛ</t>
  </si>
  <si>
    <t>КИТАНАЛ ГЕЛЬ 2,5% 30 Г (MERRYMED FARM)</t>
  </si>
  <si>
    <t>КЛИМАДИНОН КАПЛИ 50МЛ</t>
  </si>
  <si>
    <t>РИМОКСИКАМ Р-Р 2МЛ №5 МЕРРЕМЕД</t>
  </si>
  <si>
    <t>СТРЕПТАЦИДОВАЯ МАЗ 5% 25Г</t>
  </si>
  <si>
    <t>ТЕМПАЛГИН ТАБ №20</t>
  </si>
  <si>
    <t>ЭНАП 2,5МГ №20</t>
  </si>
  <si>
    <t>АЗИМАК КАПС 250МГ №6 ЖМП</t>
  </si>
  <si>
    <t>ЛИДАЗА ПОР ЛИОФ Д/ПРИГ Р-РА 64ЕД</t>
  </si>
  <si>
    <t>ТОРВАТОР 10 МГ №20</t>
  </si>
  <si>
    <t>ЧАЙ  РОМАШКА ПАКЕТ 2Г №20 ГЕРБОФАРМ</t>
  </si>
  <si>
    <t>АДАПТОЛ 300МГ КАПС №20</t>
  </si>
  <si>
    <t>АКРИДЕРМ СК МАЗЬ 15Г</t>
  </si>
  <si>
    <t>БЕНЕВРОН Б  АМП 3МЛ №5</t>
  </si>
  <si>
    <t>БИОСТЕП ГИГ  СРЕД УДАЛЕН ЗАПАХА</t>
  </si>
  <si>
    <t>КЕНАЛОГ 40МГ/1МЛ №5 Р-Р Д/ИН</t>
  </si>
  <si>
    <t>МУСКОМЕД  КРЕМ</t>
  </si>
  <si>
    <t>ПРОТЕКТА ШИП ТАБ №20</t>
  </si>
  <si>
    <t>МЕЛБЕК Р-Р Д/ИН 15МГ/1,5МЛ №3</t>
  </si>
  <si>
    <t>СЕНИПАР ТАБ №100 МЕРРЕМЕД</t>
  </si>
  <si>
    <t>ТЕТУРАМ ТАБ 150 МГ №30</t>
  </si>
  <si>
    <t>ЧАЙ  ПОЛ-ПОЛА 1,5Г №20 ФЛОРА УНИПРОМ</t>
  </si>
  <si>
    <t>АЛЧЕБА ТАБ 10МГ №30</t>
  </si>
  <si>
    <t>АСФОРМИН ТАБ 1000 МГ№100</t>
  </si>
  <si>
    <t>АЦЕТИЛСАЛИЦИЛОВАЯ КИСЛОТА ТАБ 500МГ №10 РОССИЯ</t>
  </si>
  <si>
    <t>БИСЕПТОЛ СИРОП 80МЛ ПОЛША</t>
  </si>
  <si>
    <t>БИЦИЛЛИН-3 (КИТАЙ)</t>
  </si>
  <si>
    <t>ВАЛОДИП ТАБ. 5МГ/160МГ №30</t>
  </si>
  <si>
    <t>ГАЙНЕКС ВАГ СУПП 500МГ №14</t>
  </si>
  <si>
    <t>КАНЕФРОН Н КАПЛИ 100МЛ</t>
  </si>
  <si>
    <t>ЛИНКОМИЦИН Р-Р Д/ИН 1МЛ №10 БЕЛМЕД</t>
  </si>
  <si>
    <t>ПАНЗИНОРМ 20 000 КАПС №30</t>
  </si>
  <si>
    <t>РИФАМПИЦИН 150 МГ №20 ФАРМСИНТЕЗ</t>
  </si>
  <si>
    <t>РОКСЕРА ТАБ 15МГ №30</t>
  </si>
  <si>
    <t>РОКСЕРА ТАБ 5МГ №30</t>
  </si>
  <si>
    <t>ТРЕНАКСА АМП 5МЛ №5</t>
  </si>
  <si>
    <t>БИНТ МАРЛЕВЫЙ Н\СТЕР  5 СМХ10 СМ САРБОНТЕКС</t>
  </si>
  <si>
    <t>ДИПРОСАЛИК МАЗ 30Г</t>
  </si>
  <si>
    <t>ПАНТОЗ SR 40МГ ТАБ №30</t>
  </si>
  <si>
    <t>РЕКСИТИН ТАБ 20МГ №30</t>
  </si>
  <si>
    <t>ЦЕЛЕСТОДЕРМ В МАЗ 30Г</t>
  </si>
  <si>
    <t xml:space="preserve">    Брон Учун тел +99890 750 04 05  АБДУРАХМОН</t>
  </si>
  <si>
    <t>ЗОЛОТАЯ ЗВЕЗДА МАЗ 4ГР</t>
  </si>
  <si>
    <t>ФУРАМАГ 50 МГ №30.</t>
  </si>
  <si>
    <t xml:space="preserve"> Брон Учун тел +99890 750 04 05 АБДУРАХМОН </t>
  </si>
  <si>
    <t>АДАПТОЛ 500МГ КАПС №20</t>
  </si>
  <si>
    <t>БЕТАСЕРК ТАБ. 8 МГ №30</t>
  </si>
  <si>
    <t>ДРАСТОП Р-Р Д/И 200МГ/2МЛ №10</t>
  </si>
  <si>
    <t>НЕЛАДЕКС  ГЛ МАЗ 5Г</t>
  </si>
  <si>
    <t>РИПРОНАТ Р-Р 5МЛ №10</t>
  </si>
  <si>
    <t>РИФАМПИЦИН 150 МГ №20 БАРШАГОВСКИЙ</t>
  </si>
  <si>
    <t>ЦЕНТРАЛ-Б КАПС №30</t>
  </si>
  <si>
    <t>НОВОКАИН 0,5% 5МЛ №10 ЖУРАБЕК</t>
  </si>
  <si>
    <t>АПДРОПС DX ГЛ КАПЛИ 5МЛ</t>
  </si>
  <si>
    <t>БОРНАЯ К-ТА ПОРОШОК 10ГР</t>
  </si>
  <si>
    <t>БОРНАЯ КИСЛОТА Р-Р СПИРТОВЫЙ 3% 20МЛ</t>
  </si>
  <si>
    <t>ГЛИЦЕРИН СУПП. 2,11Г №10 РАДИКС</t>
  </si>
  <si>
    <t>ИБУКЛИН ТАБ. 400МГ/325МГ №20</t>
  </si>
  <si>
    <t>ИНФУЛГАН Р-Р Д/ИНФ 100МЛ ЮРИЯ ФАРМ</t>
  </si>
  <si>
    <t>КЕТОНАЛ ГЕЛЬ 2,5% 50 ГР</t>
  </si>
  <si>
    <t>ЛЕЙКОПЛАСТЫРЬ МУЛЬТИПЛАСТ 2*300</t>
  </si>
  <si>
    <t>ЛОРИСТА H 100МГ/12,5МГ №28</t>
  </si>
  <si>
    <t>СИОФОР 500ТАБ №60</t>
  </si>
  <si>
    <t>ДЕКСАМЕТАЗОН Р-Р 4МГ 1МЛ №25 ИНДИЯ</t>
  </si>
  <si>
    <t>ДИКЛОФЕНАК НАТРИЯ МАЗЬ 10МГ/Г 30Г РОССИЯ</t>
  </si>
  <si>
    <t>ИНГАЛИПТ 20 МЛ ФЛУМЕД ФАРМ</t>
  </si>
  <si>
    <t>КЮРАЗИТ СУСП ДЛЯ ДЕТЕЙ 200 МГ/ 5 МЛ. 15 МЛ</t>
  </si>
  <si>
    <t>ЭКВАТОР ТАБ 20/5МГ №30</t>
  </si>
  <si>
    <t>СЕРРАТА ТАБ №30</t>
  </si>
  <si>
    <t>СУПРИЛЕКС ТАБ 10МГ №30</t>
  </si>
  <si>
    <t>АЛСАТА-10 №10</t>
  </si>
  <si>
    <t>КУРАНТИН 25МГ №50(MERRYMED FARM)</t>
  </si>
  <si>
    <t>ЛЕТФИКСИМ 400МГ ТАБ №10</t>
  </si>
  <si>
    <t>МАГНИЯ СУЛЬФАТ 25% 5МЛ №10 МЕРРЕМЕД</t>
  </si>
  <si>
    <t>ЛОКСИДОЛ СУПП 15МГ №6</t>
  </si>
  <si>
    <t>НАПРОФФ ГЕЛ 10% 45Г</t>
  </si>
  <si>
    <t>ФЕМОСТОН 1/10 №28</t>
  </si>
  <si>
    <t>АЗИМАК СУСП 200МГ/5МЛ  30МЛ ЖМП</t>
  </si>
  <si>
    <t>АМБРОКСОЛ ТАБ 30МГ №20 ЗУННУР</t>
  </si>
  <si>
    <t>АМОКСИЦИЛЛИН КАПС 250Г №10 РЕМЕДИ</t>
  </si>
  <si>
    <t>АМОКСИЦИЛЛИН ТАБ. 0,5Г №10 РАДИКС</t>
  </si>
  <si>
    <t>АМПРИЛАН 2,5 МГ №30</t>
  </si>
  <si>
    <t>АТФ 1% 1 МЛ №10 КИТАЙ</t>
  </si>
  <si>
    <t>ВАЗОНИТ 600МГ №20 ТАБ</t>
  </si>
  <si>
    <t>ДЕКАРИС ТАБ 50 МГ №2</t>
  </si>
  <si>
    <t>ИБУПРОФЕН СУСП БЕЗ САХАРА 100МЛ ДЕНТАФИЛ</t>
  </si>
  <si>
    <t>КАЛЬЦИФАР Д3 ТАБ №50</t>
  </si>
  <si>
    <t>КОНВУЛЕКС КАПС 150МГ №100</t>
  </si>
  <si>
    <t>ЛИЗИНОКОР ТАБ. 10МГ №20</t>
  </si>
  <si>
    <t>ЛОРДЕСТИН СИРОП 60МЛ</t>
  </si>
  <si>
    <t>ЛУКАМОНТ ТАБ 10МГ №28</t>
  </si>
  <si>
    <t>МЕЛДРОНАЛ Р-Р 5МЛ №10 ДЕНТАФИЛ</t>
  </si>
  <si>
    <t>МИЛЬГАММА АМП. 2 МЛ №5</t>
  </si>
  <si>
    <t>НОЛГРИПП ПЛЮС ТАБ. № 4</t>
  </si>
  <si>
    <t>ОДДИВЕРИН КАП 200МГ №30 МЕБЕВЕРИН</t>
  </si>
  <si>
    <t>СЕПТАЛЕТЕ ТОТАЛ ЛИМОН ПАСТ №16</t>
  </si>
  <si>
    <t>СТОП-ГЕММОРОЙ МАЗ 20Г</t>
  </si>
  <si>
    <t>ТРИДОКС КРЕМ 15 Г</t>
  </si>
  <si>
    <t>ЦЕЛЕСТОДЕРМ В С ГАРАМИЦИН КРЕМ 30Г</t>
  </si>
  <si>
    <t>ЭЛЕВИТ ПРОНАТАЛ ТАБ №100</t>
  </si>
  <si>
    <t>ЛИНКАС ПАСТИЛКА №16</t>
  </si>
  <si>
    <t>ТОНЗИЛГОН Н ДРАЖ №50</t>
  </si>
  <si>
    <t>ЦЕФАЗОЛИН 1,0Г МЕРРЕМЕД</t>
  </si>
  <si>
    <t>ТАБЛЕТКИ ОТ КАШЛЯ №10</t>
  </si>
  <si>
    <t>ДИЦИНОН ТАБ №10</t>
  </si>
  <si>
    <t>ЛИНЕКС КАПС №16 ЛЕК</t>
  </si>
  <si>
    <t>ПЕРЕКИСЬ ВОДОРОДА 3% 100 МЛ ФАРМАКОМ</t>
  </si>
  <si>
    <t>ТРИОДЕКС ГЛ/УШН КАПЛИ 5МЛ</t>
  </si>
  <si>
    <t>ЭКЗОДЕРИЛ Р-Р 1% 10 МЛ</t>
  </si>
  <si>
    <t>АЗИМАКС 250МГ №6 (MERRYMED FARM)</t>
  </si>
  <si>
    <t>АЗИМАКС 500МГ №3 (MERRYMED FARM)</t>
  </si>
  <si>
    <t>АМЛЕССА 4 МГ/5МГ №30</t>
  </si>
  <si>
    <t>АСКОРИЛ ТАБ №20</t>
  </si>
  <si>
    <t>ЗЕФЕКСАЛ ТАБ 180МГ №20</t>
  </si>
  <si>
    <t>ЛИМЕНДА СУПП №7</t>
  </si>
  <si>
    <t>НО-ШПА 40МГ ТАБ. №100</t>
  </si>
  <si>
    <t>НОШ-ПЕН MR ТАБ 40МГ №50 (MERRYMED FARM)</t>
  </si>
  <si>
    <t>ПИРАЦЕТАМ КАПС 400МГ №20 НАВБАХОР</t>
  </si>
  <si>
    <t>САЛФЕТКИ МАРЛЕВЫЕ СТЕРИЛЬНЫЕ 32Х14 2-СЛ. № 10</t>
  </si>
  <si>
    <t>СТАЗЕКС ТАБ 75МГ №30</t>
  </si>
  <si>
    <t>ЭМФЕТАЛ ТАБ №60</t>
  </si>
  <si>
    <t>ФАНИГАН ФАСТ ГЕЛЬ 30 ГР.</t>
  </si>
  <si>
    <t>ДИКЛОФЕНАК 2,5% 3 МЛ №10 МЕРРЕМЕД</t>
  </si>
  <si>
    <t>МЕТОКЛОПРАМИД 10МГ ТАБ №50 (БОРИСОВСКИЙ)</t>
  </si>
  <si>
    <t>ГЕПАРИНОВАЯ МАЗЬ 25Г ДЕНТАФИЛ</t>
  </si>
  <si>
    <t>ГЕРБИОН ПЛЮЩ ПАСТИЛКИ 35МГ №16</t>
  </si>
  <si>
    <t>ИНДАП КАП 2,5МГ №30</t>
  </si>
  <si>
    <t>КЮРАЗИТ 250 КАП 250 МГ №6</t>
  </si>
  <si>
    <t>СЕРНАЯ ПРОСТАЯ МАЗ 30Г ДЕНТАФИЛ</t>
  </si>
  <si>
    <t>БИНТ ТКАНЫЙ МЕД Н/СТЕР  7МХ14СМ (САРБОНТЕКС)</t>
  </si>
  <si>
    <t>ВЕРОШПИРОН ТАБЛ. 25 МГ N 20</t>
  </si>
  <si>
    <t>ЗОЛОТАЯ ЗВЕЗДА ПОР. МАЛИНА 15Г №10</t>
  </si>
  <si>
    <t>КАВИНТОН ФОРТЕ ТАБ 10МГ №30</t>
  </si>
  <si>
    <t>СИРИМОЛ СИРОП ПО 200МЛ</t>
  </si>
  <si>
    <t>ЦЕФАЗОЛИН 1,0Г №1 ДЕНТАФИЛ</t>
  </si>
  <si>
    <t>ДОРАМИЦИН 3000000МЕ ТАБ №10</t>
  </si>
  <si>
    <t>ИНОСЕДА СИРОП 120МЛ</t>
  </si>
  <si>
    <t>ЛОРОБЕН РАСТВОР 200 МЛ АСФАРМА</t>
  </si>
  <si>
    <t>МЕТОКЛОПРАМИД Р-Р 2МЛ №10 РОССИЯ</t>
  </si>
  <si>
    <t>НЕВРАЛОН АМП 2МЛ №5</t>
  </si>
  <si>
    <t>НОРМАТИН ГЛАЗНОЙ КАПЛИ 0,5% 5МЛ</t>
  </si>
  <si>
    <t>ПОЛИЖЕН КАПС №12</t>
  </si>
  <si>
    <t>ФАНИГАН ТАБ №100</t>
  </si>
  <si>
    <t>ФЕНКАРОЛ 50 МГ №30</t>
  </si>
  <si>
    <t>ДИАЗОЛИН ТАБ. 0,1Г №10 ТОРИМЕД</t>
  </si>
  <si>
    <t>НИМЕСУЛ ПОР Д/ПРИГ 2ГР. №30 ДЕНТАФИЛ</t>
  </si>
  <si>
    <t>ТЕТРАЦИКЛИНОВАЯ  МАЗЬ  ГЛАЗНАЯ  - 1%  - 10ГР ТОРИМЕД</t>
  </si>
  <si>
    <t>ГЛИЦЕРИН СУПП. 1,24 №10 РАДИКС</t>
  </si>
  <si>
    <t>ДИАЗОЛИН 0,1МГ ТАБ №10 ЗУННУР</t>
  </si>
  <si>
    <t>МААЛОКС СУСП 15МЛ №1</t>
  </si>
  <si>
    <t>МУКАЛТИН 50 МГ №10 ХИМФАРМ</t>
  </si>
  <si>
    <t>ТЕТРАЦИКЛИН 0,1Г №20 РОССИЯ</t>
  </si>
  <si>
    <t>ТРИХОПОЛ 500МГ №10 ВАГ.ТАБ</t>
  </si>
  <si>
    <t>ФЕНКАРОЛ 10 МГ №20</t>
  </si>
  <si>
    <t>АЛФАГИН КАПС №20</t>
  </si>
  <si>
    <t>ОСЕТРОН АМП. 4МГ/2МЛ №5</t>
  </si>
  <si>
    <t>ФИЛТРУМ ТАБ 400МГ №50</t>
  </si>
  <si>
    <t>АДЕМТА ЛИОФ ПОР 400МГ №5</t>
  </si>
  <si>
    <t>АМПИЦИЛЛИН 0,1Г ПОР. Д/ИН  (СИНТЕЗ)</t>
  </si>
  <si>
    <t>АПКОСУЛ КАПС №100</t>
  </si>
  <si>
    <t>АТЕНОЛОЛ ТАБ 100МГ №30</t>
  </si>
  <si>
    <t>АТЕНОЛОЛ ТАБ 50МГ №50</t>
  </si>
  <si>
    <t>АТРОПИНА СУЛЬФАТ 0,1% 1 МЛ №10</t>
  </si>
  <si>
    <t>БОЛНОЛ ПЛЮС СУСП. 60МЛ</t>
  </si>
  <si>
    <t>БУДЕКТОН КАПС 400МКГ №60</t>
  </si>
  <si>
    <t>ДЕРМАЗОЛ КРЕМ 2% 15 Г,</t>
  </si>
  <si>
    <t>МАЛТАФЕР ТАБ ЖЕВ 100МГ №30</t>
  </si>
  <si>
    <t>МИЛДРОНАТ КАПС 250МГ №40</t>
  </si>
  <si>
    <t>НОРКОЛУТ ТАБ 5МГ №20</t>
  </si>
  <si>
    <t>НОРМАДИПИН ТАБ 5МГ №30</t>
  </si>
  <si>
    <t>ПРЕДНИЗАЛОН ТАБ 5МГ №100 АБУРАЙХОН</t>
  </si>
  <si>
    <t>ПРЕДНИЗАЛОН ТАБ 5МГ №40 РЕВУЛЕТ</t>
  </si>
  <si>
    <t>ВЕСТИНОРМ 24МГ ТАБ №30</t>
  </si>
  <si>
    <t>ИРАМОКС СУСП. 250МГ/5 МЛ</t>
  </si>
  <si>
    <t>МЕРТЕНИЛ 5 МГ №30</t>
  </si>
  <si>
    <t>ОФЛОКСАЦИН 0,2% 100 МЛ/СИНТЕЗ/</t>
  </si>
  <si>
    <t>ПОЛИМИК ТАБ. №10</t>
  </si>
  <si>
    <t>ПРОПАНОРМ 150МГ №50</t>
  </si>
  <si>
    <t>РОКСЕРА ТАБ 30МГ №30</t>
  </si>
  <si>
    <t>ХОЛОСАС 90 МЛ</t>
  </si>
  <si>
    <t>ЧАЙ ЗИЗИФОРА 2Г №15 БУРГУТ ФАРМ</t>
  </si>
  <si>
    <t>ЭНАЛАЗИД 12,5 ТАБ 10МГ/12,5 №20</t>
  </si>
  <si>
    <t>РИНОКСИЛ 0,1% СПРЕЙ 10МЛ (НИКА ФАРМ)</t>
  </si>
  <si>
    <t>ИБУПРОФЕН СУСП БЕЗ САХАРА 50МЛ ДЕНТАФИЛ</t>
  </si>
  <si>
    <t>ГЛИКЛАМИД (ТАБ 1,75МГ №50)</t>
  </si>
  <si>
    <t>ИНФУЛГАМ ИНФУЗИЙ 10МГ/МЛ 100МЛ (MERRYMED FARM)</t>
  </si>
  <si>
    <t>КЮРАЗИТ 500 КАП 500 МГ №3</t>
  </si>
  <si>
    <t>ЛИНКОМИЦИН Р-Р Д/ИН 1МЛ №10 РЕВУЛЕТ</t>
  </si>
  <si>
    <t>МИКОФЛЮ КАПС 150МГ №1</t>
  </si>
  <si>
    <t>ПАРАЦЕТАМОЛ 0,2МГ ТАБ №10 КИТАЙ</t>
  </si>
  <si>
    <t>ПАРАЦЕТАМОЛ 500МГ ТАБ №10 КИТАЙ</t>
  </si>
  <si>
    <t>АКВАЛОР БЕБИ КАПЛИ 15МЛ</t>
  </si>
  <si>
    <t>АСПИРИН КАРДИО 100МГ №28</t>
  </si>
  <si>
    <t>АТОРИС 20МГ №30</t>
  </si>
  <si>
    <t>ВИТАМЕД Р-Р 2МЛ №5</t>
  </si>
  <si>
    <t>ГЕПАРИНОВАЯ МАЗЬ Д/НАР 25ГР ЗЕЛЕНАЯ ДУБРОВА</t>
  </si>
  <si>
    <t>КАМИСТАД ГЕЛ 10Г</t>
  </si>
  <si>
    <t>КЛОТРИМАЗОЛ МАЗЬ 1% 20Г СИНТЕЗ</t>
  </si>
  <si>
    <t>КЛОТРИМАЗОЛ СУПП ВАГ 100МГ №10 ТОРИМЕД</t>
  </si>
  <si>
    <t>ЛОРИНГОСЕПТ ТАБ №10 (СЕПЛАРИНГА) ЗУННУР ФАРМ</t>
  </si>
  <si>
    <t>МЕТРОГИЛ ДЕНТА ГЕЛЬ 20 Г</t>
  </si>
  <si>
    <t>ТЕЛСАРТАН Н 40МГ ТАБ №28</t>
  </si>
  <si>
    <t>ТЕЛСАРТАН Н 80МГ ТАБ №28</t>
  </si>
  <si>
    <t>ТОРВАТОР 20 МГ №20</t>
  </si>
  <si>
    <t>ФЕРОМАКС КАПС №30</t>
  </si>
  <si>
    <t>ЭНАЛАЗИД ТАБ 25МГ №20</t>
  </si>
  <si>
    <t>ЯРИНА ПЛЮС ТАБ №28</t>
  </si>
  <si>
    <t>АМАРИЛ 2МГ ТАБ. №30</t>
  </si>
  <si>
    <t>КАТАКСОЛ ГЛ КАПЛИ 15МЛ</t>
  </si>
  <si>
    <t>ФЛУОКСИТЕН ЛАННАХЕР КАПС 20МГ №20</t>
  </si>
  <si>
    <t>АНАСЕП ГЕЛ 20Г</t>
  </si>
  <si>
    <t>ДЕМОТОН Т АМП 10МЛ №1</t>
  </si>
  <si>
    <t>МИДОКАЛМ Р-Р Д/ИН 1 МЛ №5 ГИДЕОН</t>
  </si>
  <si>
    <t>АДИПИН 10 МГ №30</t>
  </si>
  <si>
    <t>АМЛЕССА 8 МГ/10МГ №30</t>
  </si>
  <si>
    <t>ВЕРТИНЕКС ТАБ 5МГ №100</t>
  </si>
  <si>
    <t>ДЕ-СИПТОЛ СУСПЕНЗИИ  240МГ/5МЛ 50МЛ (ТОРИМЕД)</t>
  </si>
  <si>
    <t>ДЕРМОКЛИН КРЕМ 10Г</t>
  </si>
  <si>
    <t>ДЕФИЛАК СИРОП ЛАКТУЛОЗА 200МЛ (ТОРИМЕД)</t>
  </si>
  <si>
    <t>КАВИНТОН Р-Р 25МГ/5 МЛ №10</t>
  </si>
  <si>
    <t>КЕЙВЕР Р-Р 2МЛ №10</t>
  </si>
  <si>
    <t>КЛИМАДИНОН ТАБ №60</t>
  </si>
  <si>
    <t>КОРТЕЛ М-50 ТАБ 40МГ/50МГ №30</t>
  </si>
  <si>
    <t>КЮПЕН ТАБ. №100</t>
  </si>
  <si>
    <t>ЛЕТФИКСИМ 200МГ ТАБ №10</t>
  </si>
  <si>
    <t>ЛИДОКАИН 1% 5МЛ №10 МЕРРЕМЕД</t>
  </si>
  <si>
    <t>ЛИДОКАИН 2% 2МЛ №10 (MERRYMED FARM)</t>
  </si>
  <si>
    <t>ЛИНЕКС ДЛЯ ДЕТЕЙ ПОР №10</t>
  </si>
  <si>
    <t>ЛОРОБЕН РАСТВОР 200 МЛ ФАРМАКОМ</t>
  </si>
  <si>
    <t>ПРИСЫПКА ДЕТС 20ГР</t>
  </si>
  <si>
    <t>РИБОКСИН 20МГ 10МЛ №10 (MERRYMED FARM</t>
  </si>
  <si>
    <t>СИНУПРЕТ ТАБ №50</t>
  </si>
  <si>
    <t>ТЕНИКАМ 20 МГ №1</t>
  </si>
  <si>
    <t>ТОРСИД ТАБ 10МГ №30</t>
  </si>
  <si>
    <t>ФЕРКАЙЛ 100МГ/2МЛ №5 МЕРИМЕД</t>
  </si>
  <si>
    <t>ФУКОРЦИН БЕЗСВЕТ 10 МЛ ЗИЁ НУР</t>
  </si>
  <si>
    <t>ХОФИТОЛ ТАБ №180</t>
  </si>
  <si>
    <t>ЦИНЕПАР АКТИВ ГЕЛЬ 20 Г</t>
  </si>
  <si>
    <t>ШПРИЦ 20 МЛ №50  ХЕЛС</t>
  </si>
  <si>
    <t>АФАЛА №100</t>
  </si>
  <si>
    <t>КОРОНИМ 10МГ ТАБЛЕТКИ № 30</t>
  </si>
  <si>
    <t>МЕГАСЕФ 250 ПОР Д/ИН 250МГ №1ФЛ</t>
  </si>
  <si>
    <t>ОБЛЕПИХОВОЕ МАСЛО СУПП 0,5 Г №10 ДЕНТАФИЛ</t>
  </si>
  <si>
    <t>ОЛТАР ТАБ. 2 МГ №30</t>
  </si>
  <si>
    <t>ПИПЕТКИ МЕД №1</t>
  </si>
  <si>
    <t>ФЛЕНОКС 4000 АНТИ-ХА МЕ/0,4 МЛ №1</t>
  </si>
  <si>
    <t>АРТОКСАН АМП 20МГ №3</t>
  </si>
  <si>
    <t>АРТРОКОЛ ГЕЛЬ 2,5%  45ГР № 1</t>
  </si>
  <si>
    <t>ВАЗОПРО Р-Р ДЛЯ ИНЕК 5МЛ №10</t>
  </si>
  <si>
    <t>ВАЛОДИП ТАБ. 10МГ/160МГ №30</t>
  </si>
  <si>
    <t>ГЕПТРАЛ Р-Р ДЛЯ/ИНЕК 500МГ №5</t>
  </si>
  <si>
    <t>ГЛИЯТОН Р-Р 25МГ/4МЛ №5</t>
  </si>
  <si>
    <t>ГРАММИДИН НЕО ТАБ №18</t>
  </si>
  <si>
    <t>КАМЕЛОТ ТАБ 15МГ №20</t>
  </si>
  <si>
    <t>КАНДИБИОТИК УШ КАПЛИ 5МЛ</t>
  </si>
  <si>
    <t>ЛЕВОКСИМЕД ГЛАЗ/УШН КАПЛИ 0,5% 5МЛ</t>
  </si>
  <si>
    <t>РИБИЙ ЖИР 0,3Г А.Д.Е №50</t>
  </si>
  <si>
    <t>СОНАПАКС ТАБ 25МГ №60</t>
  </si>
  <si>
    <t>ТИРЕНТАЛ 20МГ /МЛ 5МЛ №5 (MERRYMED FARM)</t>
  </si>
  <si>
    <t>ФЕРСИНОЛ-Z КАПС №30</t>
  </si>
  <si>
    <t>КАНДИГО ВАГИНАЛ СУПП 500МГ №1</t>
  </si>
  <si>
    <t>ИМПАЗА ТБ №20</t>
  </si>
  <si>
    <t>ЛИЗИНОКОР ТАБ. 5МГ №20</t>
  </si>
  <si>
    <t>РЕГИДРАЦИОННАЯ  СОЛЬ - LР   №10</t>
  </si>
  <si>
    <t>ТОРСИД ТАБ 5МГ №30</t>
  </si>
  <si>
    <t>ЧАЙ КУКУРУЗНЫЕ РЫЛЬЦА ПАКЕТ №20 МУНИС</t>
  </si>
  <si>
    <t>ЧАЙ МУНИС ЖЕЛЧЕГОННЫЙ ПАКЕТ №20</t>
  </si>
  <si>
    <t>АВИКАРНИТИН Р-Р ДЛЯ ИНЕК 5МЛ №5</t>
  </si>
  <si>
    <t>АДИПРИЛ ТАБ 5МГ №30</t>
  </si>
  <si>
    <t>АЗИТРОМИЦИН 500 МГ №3 РАДИКС</t>
  </si>
  <si>
    <t>АЛФАГИН СИРОП 120МЛ</t>
  </si>
  <si>
    <t>АМОКСИЦИЛЛИН ТАБ. 0,5Г №10 ТОРИМЕД</t>
  </si>
  <si>
    <t>ДИАГЛИЗИД MR 60МГ №30</t>
  </si>
  <si>
    <t>КАЛИЯ ХЛОРИД Р-Р 10МЛ №10 ДЕНТАФИЛ</t>
  </si>
  <si>
    <t>КВАНИЛ ТАБ №10</t>
  </si>
  <si>
    <t>КЕТОНАЛ КРЕМ 5% 30 ГР</t>
  </si>
  <si>
    <t>КЛЕКСАН ЛИОФ 4000МЕ/0,4МЛ ШПР №1</t>
  </si>
  <si>
    <t>ЛЕВОМИЦЕТИН 0,25% 10 МЛ ГЛ.КАПЛИ РОССИЯ</t>
  </si>
  <si>
    <t>ЛИНИМЕНТ БАЛ ВИШНЕВСКОМУ 30Г РОССИЯ</t>
  </si>
  <si>
    <t>НАКЛОФЕН 75МГ/3МЛ №5 KRKA</t>
  </si>
  <si>
    <t>ПАПАВЕРИНА 20МГ СУПП РЕКТ №10 (БИОСИНТЕЗ)</t>
  </si>
  <si>
    <t>ПИКОЛАКС КАПЛИ 15МЛ ФАРМАК</t>
  </si>
  <si>
    <t>ПРЕНЕССА 4МГ ТАБ №30</t>
  </si>
  <si>
    <t>ПУЛМАКСОЛ СИРОП 15МГ/5МЛ 150МЛ</t>
  </si>
  <si>
    <t>РАУНАТИН 0,002 Г №10/ВИФИТЕХ/</t>
  </si>
  <si>
    <t>ТРЕНПЕНТАЛ АМП 5МЛ №10 РОССИЯ</t>
  </si>
  <si>
    <t>ФЕРОФОРТ ПЛЮС СИРОП 200МЛ</t>
  </si>
  <si>
    <t>ФУЦИС ТАБ 150МГ №1</t>
  </si>
  <si>
    <t>ЭДЕМ СИРОП 60МЛ</t>
  </si>
  <si>
    <t>СИСТЕМА  ГУЛИСТОН  №20</t>
  </si>
  <si>
    <t>ЗОДАК 10 МГ ТАБ №10 САНОФИ</t>
  </si>
  <si>
    <t>МОНОДЕКС КАП ГЛ 0,1% 5МЛ</t>
  </si>
  <si>
    <t>СИОФОР ТАБ 1000МГ №60</t>
  </si>
  <si>
    <t>ДИСОЛ Р-Р 250МЛ МЕРРЕМЕД</t>
  </si>
  <si>
    <t>МОНОСАН ТАБ 40МГ №30</t>
  </si>
  <si>
    <t>ПИРАЦЕТАМ 20% 10МЛ №10 (MERRYMED FARM)</t>
  </si>
  <si>
    <t>ТРОКСЕРУТИН ГЕЛЬ 2% 40 Г ЗЕЛЕНАЯ ДУБРОВА</t>
  </si>
  <si>
    <t>ХОФИТОЛ Р-Р 120МЛ</t>
  </si>
  <si>
    <t>ЦИНК+С ТАБ №20</t>
  </si>
  <si>
    <t>АНАФЕРОН ДЕТСКИЙ ТАБ. №20</t>
  </si>
  <si>
    <t>БРОМГЕКСИН СИРОП 60МЛ (БЕРЛИН ХЕМИ)</t>
  </si>
  <si>
    <t>ГЛЮКОТОН ТАБ МR 30МГ №30</t>
  </si>
  <si>
    <t>КЕТОНАЛ ФОРТЕ ТАБ 100МГ №20</t>
  </si>
  <si>
    <t>ЛЕВОСТАВ КАПЛ ГЛАЗ/УШН 0,5% 5МЛ</t>
  </si>
  <si>
    <t>МАЛТОФЕР КАПЛИ 30МЛ</t>
  </si>
  <si>
    <t>МАЛТОФЕР СИРОП 150МЛ</t>
  </si>
  <si>
    <t>МИГ 400 ТАБ. №10</t>
  </si>
  <si>
    <t>МИЛДРОНАТ КАПС 500МГ №40</t>
  </si>
  <si>
    <t>ТИВОРТИН Р-Р 4,2% 100 МЛ ЮРИЯ ФАРМ</t>
  </si>
  <si>
    <t>ФАСТУМ ГЕЛЬ 2,5% 30ГР</t>
  </si>
  <si>
    <t>ЦЕФАПЕРЗОН СУЛБАКТАМ 1,5МГ НИКАЗОНЕ</t>
  </si>
  <si>
    <t>ЦЕФЕКОН Д СУПП 100МГ №10</t>
  </si>
  <si>
    <t>ЭРИНИТ ТАБ. 10МГ №50 РОССИЯ</t>
  </si>
  <si>
    <t>ЦЕФТРИАКСОН-СУЛЬБАКТАМ 1,5 Г №1 ИНДИЯ ГРАЦИД</t>
  </si>
  <si>
    <t>АНАЛЬГИН 50% 2МЛ №10 (MERRYMED FARM)</t>
  </si>
  <si>
    <t>ФЛУКОНАЗОЛ 0,2% 100МЛ (MERRYMED FARM)</t>
  </si>
  <si>
    <t>ЦИТРАМОН П ТАБ. №6</t>
  </si>
  <si>
    <t>АЛЛЕРВЕЙ ЭКСПРЕСС 5МГ ТАБ  №10</t>
  </si>
  <si>
    <t>АМОКСИКЛАВ 625МГ ТАБ №15</t>
  </si>
  <si>
    <t>АМПИЦИЛЛИН ТАБ.500МГ№10 ТОРИМЕД</t>
  </si>
  <si>
    <t>АНГАЛ ПАСТ №24</t>
  </si>
  <si>
    <t>АРТОКСАН ТАБ 20МГ №10</t>
  </si>
  <si>
    <t>АТОН НЕО Р-Р 200МЛ</t>
  </si>
  <si>
    <t>БЕТАДЕРМ МАЗЬ 15Г</t>
  </si>
  <si>
    <t>БЕТАСЕРК ТАБ. 24 МГ №60</t>
  </si>
  <si>
    <t>БИСОПРОЛОЛ 2.5 МГ №30/БОРИСОВСКИЙ</t>
  </si>
  <si>
    <t>ВАМЕЛАН КАПС. №30</t>
  </si>
  <si>
    <t>ГИНО ТАРДИФЕРОН ТАБ №30</t>
  </si>
  <si>
    <t>ГИОКСИЗОН  МАЗЬ - 10ГР. ТОРИМЕД</t>
  </si>
  <si>
    <t>Д-КАЛЬЦИН ГРАН. 75ГР. №1</t>
  </si>
  <si>
    <t>ДЕКСАТОБРОМ ГЛ КАПЛИ 5МЛ</t>
  </si>
  <si>
    <t>ДИАГЛИЗИД MR 30МГ №60</t>
  </si>
  <si>
    <t>ДИКЛОФЕНАК 2,5% 3 МЛ №5 /АКОС</t>
  </si>
  <si>
    <t>ДИКЛОФЕНАК НАТРИЯ МАЗЬ  30Г ДЕНТАФИЛ</t>
  </si>
  <si>
    <t>ДИКЛОФЕНАК СУПП 50МГ №10 РОССИЯ</t>
  </si>
  <si>
    <t>ДОЛГИТ КРЕМ 20 Г</t>
  </si>
  <si>
    <t>ДЮСПАТАЛИН 200МГ КАПС. №30</t>
  </si>
  <si>
    <t>ИРАМОКС СУСП 125 МГ 100 МЛ</t>
  </si>
  <si>
    <t>ИТОМЕД ТАБ 50МГ №40</t>
  </si>
  <si>
    <t>КАВИНТОН Р-Р 10МГ/2 МЛ №10</t>
  </si>
  <si>
    <t>КАЛЬЦИЯ ГЛЮКОНАТ ТАБ. 0,5Г №10 БАРИСОВКИЙ</t>
  </si>
  <si>
    <t>КЕТОРОЛ ЭКСПРЕСС ТАБ №10</t>
  </si>
  <si>
    <t>КЛОСТИЛБЕГИТ ТАБ. 50 МГ №10</t>
  </si>
  <si>
    <t>КОЛИКВЕЛ КАПЛИ 15МЛ</t>
  </si>
  <si>
    <t>КРЕОН 25000 КАПС 300МГ №20</t>
  </si>
  <si>
    <t>ЛАКОМА-Т ГЛАЗ КАПЛИ 2,5МЛ</t>
  </si>
  <si>
    <t>ЛАЦИДОФОРТЕ КАПС №10</t>
  </si>
  <si>
    <t>ЛЕВОФЛОКСАЦИН Р-Р  100МЛ ДЕНТАФИЛ</t>
  </si>
  <si>
    <t>МАСТОДИНОН ТАБ. №60</t>
  </si>
  <si>
    <t>МЕДЕКСОЛ ГЛ КАПЛИ 0,1% 5МЛ</t>
  </si>
  <si>
    <t>МЕДРОЛГИН Р-Р Д/И АМП. 30 МГ/МЛ №5</t>
  </si>
  <si>
    <t>МЕНОВАЗАН 40 Г МАЗЬ ВИШФА</t>
  </si>
  <si>
    <t>МИДОКАЛМ ТАБ. 150МГ №30</t>
  </si>
  <si>
    <t>НАТРИЯ ГИДРОКАРБОНАТ 4% 200МЛ ДЕНТАФИЛ</t>
  </si>
  <si>
    <t>ПЕРГЛИМ ТАБ 2МГ №30</t>
  </si>
  <si>
    <t>ПЕФСАЛ АЭРОЗОЛ 25/125</t>
  </si>
  <si>
    <t>ПЕФСАЛ АЭРОЗОЛ 25/250</t>
  </si>
  <si>
    <t>ПИКОЛАКС ТАБ №10</t>
  </si>
  <si>
    <t>ПУЛМАКСОЛ СИРОП 30МГ/5МЛ 150МЛ</t>
  </si>
  <si>
    <t>РЕВМОКСИКАМ Р-Р 1% 1,5МЛ №5 ФАРМАК</t>
  </si>
  <si>
    <t>РЕОСОРБИЛАКТ Р-Р 200МЛ ЮРИЯ ФАРМ</t>
  </si>
  <si>
    <t>РОТАЛФЕН АМП 50МГ/2МЛ №5</t>
  </si>
  <si>
    <t>РУМАЛОН 1 МЛ №5</t>
  </si>
  <si>
    <t>САНОВИТ СИРОП 100МЛ</t>
  </si>
  <si>
    <t>ТРИМЕКОР MR ТБ 35МГ №60</t>
  </si>
  <si>
    <t>ФЕНИБУТ 250 МГ №20 РОССИЯ</t>
  </si>
  <si>
    <t>ФЕСТАЛ ДРАЖЕ №20</t>
  </si>
  <si>
    <t>ФИТОЛИЗИН ПАСТА 100Г</t>
  </si>
  <si>
    <t>ФЛОКСИМЕД ГЛ КАПЛИ 0,3% 5МЛ</t>
  </si>
  <si>
    <t>ЧАЙ ШИПОВНИК 2Г ПАКЕТ №20 БУРГУТ ФАРМ</t>
  </si>
  <si>
    <t>ЭРИТРОМИЦИНОВАЯ МАЗЬ ГЛАЗНАЯ - 1% - 10 ГР ДЕНТАФИЛ</t>
  </si>
  <si>
    <t>ГАЛАВИТ ПОР ИНЪЕК 50МГ №5</t>
  </si>
  <si>
    <t>ГРОПРИНОСИН СИРОП 150 МЛ</t>
  </si>
  <si>
    <t>ЗАЙТУН ЁГИ 25МЛ</t>
  </si>
  <si>
    <t>КАЛЬЦИЯ ГЛЮКОНАТ 10 % 10 МЛ №10 (MERRYMED FARM)</t>
  </si>
  <si>
    <t>ЛЕВОМИЦЕТИН СПИРТ 25% 25МЛ РОССИЯ</t>
  </si>
  <si>
    <t>ЛЭСФАЛ Р-Р 5МЛ №5</t>
  </si>
  <si>
    <t>МЕТОКЛОПРАМИД Р-Р 2МЛ №10 РАДИКС</t>
  </si>
  <si>
    <t>МЕТРОНИДАЗОЛ  0,5% 100МЛ МЕРРЕМЕД</t>
  </si>
  <si>
    <t>ОТРИВИН СПРЕЙ НАЗ 0,1% 10МЛ</t>
  </si>
  <si>
    <t>ПАВИСИН СУПП ВАГ №14</t>
  </si>
  <si>
    <t>ПИНОСОЛ КАПЛИ  10 МЛ</t>
  </si>
  <si>
    <t>ПИРАЦЕТАМ 20% 5МЛ №10  РОССИЯ</t>
  </si>
  <si>
    <t>РЕНГАЛИН ТАБ №20</t>
  </si>
  <si>
    <t>ТАУФОН 4% 10 МЛ ГЛ.КАПЛИ БЕЛМЕД</t>
  </si>
  <si>
    <t>ТЕТРАЦИКЛИН 0,1Г №10  РИВУЛЕТ</t>
  </si>
  <si>
    <t>ФЕКРОН КРЕМ 30Г</t>
  </si>
  <si>
    <t>ФИТИН ТАБ 0,25Г №40</t>
  </si>
  <si>
    <t>ФЛЕНОКС 6000 АНТИ-ХА МЕ/0,6 МЛ №1</t>
  </si>
  <si>
    <t>ФУРАЗОЛИДОН 50 МГ ТАБ №10 РОССИЯ</t>
  </si>
  <si>
    <t>ЦИКЛОФЕРОН 12,5% 2 МЛ №5 ПОЛИСАН</t>
  </si>
  <si>
    <t>ЦИНЕПАР КИД ЛАЙТ СУС 60МЛ</t>
  </si>
  <si>
    <t>ЦИСТОН ТАБ №100</t>
  </si>
  <si>
    <t xml:space="preserve">АЗИЯ МЕДИКАЛ     </t>
  </si>
  <si>
    <t>АМПИЦИЛЛИН 0,5Г ПОР. Д/ИН  (СИНТЕЗ)</t>
  </si>
  <si>
    <t>ВИТАГУМ (POWER) МАРМЕЛАД №300</t>
  </si>
  <si>
    <t>ВИТАЦИНК СИРОП 200МЛ</t>
  </si>
  <si>
    <t>НООФЕН КАПС 250МГ №20</t>
  </si>
  <si>
    <t>ФЕРЕКС ИНЕК 5МЛ №5</t>
  </si>
  <si>
    <t>АКРИДЕРМ КРЕМ 0,05% 15Г</t>
  </si>
  <si>
    <t>ГЕРБИОН СИРОП ПЕРВОЦВЕТА 150МЛ</t>
  </si>
  <si>
    <t>ЗЕВРИТИН АМП ,1000МГ 5МЛ №5</t>
  </si>
  <si>
    <t>ЗОДАК 10 МГ ТАБ №30 САНОФИ</t>
  </si>
  <si>
    <t>КАТАРАКС ГЛ КАПЛИ 0,015% 15 МЛ</t>
  </si>
  <si>
    <t>ЛОПЕРАМЕД 2 МГ ТАБ №20 ЗУННУР ФАРМ</t>
  </si>
  <si>
    <t>СНУП СПРЕЙ 15 МЛ    2+</t>
  </si>
  <si>
    <t>ТЕСТОСТЕРОНА ПРОПИОНАТ 5% 1МЛ №5</t>
  </si>
  <si>
    <t>ШПРИЦ 1МЛ ИНСУЛИН №150 (САРИК) HEALTH LINE</t>
  </si>
  <si>
    <t>АЗИТРОМИЦИН 250 МГ №3 РАДИКС</t>
  </si>
  <si>
    <t>БИДОП  5 МГ №28</t>
  </si>
  <si>
    <t>БИДОП 2.5 МГ №28</t>
  </si>
  <si>
    <t>ВИВАКОФ СИРОП 100МЛ</t>
  </si>
  <si>
    <t>ВИФЕРОН СУПП.-1 (150000) МЕ №10</t>
  </si>
  <si>
    <t>ВРАГГРИП  НАСАЛ ДРОПС 0,1% 10МЛ</t>
  </si>
  <si>
    <t>ГЛЮКОЗА 5% 100МЛ Р-Р МЕРРЕМЕД</t>
  </si>
  <si>
    <t>ГРАММИДИН ДЕТСКИЙ №18 1,5 МГ+1МГ</t>
  </si>
  <si>
    <t>ДИМЕДРОЛ 1% 1МЛ №10 РОССИЯ</t>
  </si>
  <si>
    <t>МЕГА БИФИДУМ МЕГА №10 ФЛ</t>
  </si>
  <si>
    <t>Парацетамол 500мг №10 Ривулет</t>
  </si>
  <si>
    <t>ПРЕЗЕРВАТИВЫ "МАКЕМОРЕ" №3</t>
  </si>
  <si>
    <t>Презервативы Pleasurex№3 анатом Банана</t>
  </si>
  <si>
    <t>СИНТОМИЦИН МАЗ 10% 25Г РОССИЯ</t>
  </si>
  <si>
    <t>СУПЕРКАИН ФОРТЕ 2*10 АМП. СТ</t>
  </si>
  <si>
    <t>ТРЕНТАЛ Р-Р 20МГ/МЛ 5МЛ №5 САМСУНГ</t>
  </si>
  <si>
    <t>Фиточай Почечный 2гр №20</t>
  </si>
  <si>
    <t>ЭРЕКСИЛ ТАБ 100МГ №4</t>
  </si>
  <si>
    <t>ЭСПУМИЗАН КАПЛИ ЭМУЛЬСИЯ 30МЛ</t>
  </si>
  <si>
    <t>Сумма</t>
  </si>
  <si>
    <t>АЛЧЕБА КАПЛИ 100Г №1</t>
  </si>
  <si>
    <t>АМПИЦИЛЛИН 0,1Г ПОР. Д/ИН (ДЕНТАФИЛ)</t>
  </si>
  <si>
    <t>АМПИЦИЛЛИН 0,5Г ПОР. Д/ИН (ДЕНТАФИЛ)</t>
  </si>
  <si>
    <t>БИЦИЛЛИН-3 УКРАИНА</t>
  </si>
  <si>
    <t>ГИПОТИАЗИД ТАБ 100МГ №20</t>
  </si>
  <si>
    <t>ДОКСИЛАН 100МГ ТАБ №10</t>
  </si>
  <si>
    <t>КОРВАЛОЛ Р-Р 25МЛ  УСОЛЪЕ -СИБИРСКИЙ</t>
  </si>
  <si>
    <t>МЕТОСТИЛ СВЕЧИ №7</t>
  </si>
  <si>
    <t>МИЛЬГАММА АМП. 2 МЛ №10</t>
  </si>
  <si>
    <t>ОФЛОКСАЦИН 400 МГ №10 РАДИКС</t>
  </si>
  <si>
    <t>ОФЛОКСАЦИН 400 МГ №10/СИНТЕЗ/</t>
  </si>
  <si>
    <t>ОФЛОМЕЛИД МАЗЬ 30Г</t>
  </si>
  <si>
    <t>СЕПТАНАЗАЛ СПРЕЙ 0,05МГ 10МЛ</t>
  </si>
  <si>
    <t>СЕПТАНАЗАЛ СПРЕЙ 0,1МГ 10МЛ</t>
  </si>
  <si>
    <t>ТРЕНАКСА ТАБ 500МГ №12</t>
  </si>
  <si>
    <t>АЙКРОЛ 4% 10 МЛ ГЛ.КАПЛИ</t>
  </si>
  <si>
    <t>АЛЛЕВА СИРОП 150МЛ</t>
  </si>
  <si>
    <t>АПРИД 375МГ ТАБ №10</t>
  </si>
  <si>
    <t>АПРИД 750МГ ТАБ №10</t>
  </si>
  <si>
    <t>АПРИД СУСП 70МЛ</t>
  </si>
  <si>
    <t>АСПАН ТАБ 40МГ №28</t>
  </si>
  <si>
    <t>АЦИКЛОВИР МАЗЬ - 5% - 10ГР ТАТХИМФАРМ</t>
  </si>
  <si>
    <t>БИФОЛАК АКТИВ 1,5Г КАПС №10</t>
  </si>
  <si>
    <t>ГРАНДАКСИН 50 МГ №60</t>
  </si>
  <si>
    <t>ДИАЗОЛИН ДРАЖ 0,05Г №20 ФАРМАК</t>
  </si>
  <si>
    <t>ДИАПИРИД ТАБ. 2МГ №30</t>
  </si>
  <si>
    <t>ЗЕРАЛГО ТАБ 100МГ №15</t>
  </si>
  <si>
    <t>ИНСУЛИПОН 600МГ ТАБ №30</t>
  </si>
  <si>
    <t>КАНДИГО КРЕМ ВАГИН 10% 7Г</t>
  </si>
  <si>
    <t>КЕТОНАЛ ДУО КАПС 150МГ №30</t>
  </si>
  <si>
    <t>КЕТОРОЛ Р-Р 1МЛ №10</t>
  </si>
  <si>
    <t>КОДЕЛАК БРОНХО С ЧАБРЕЦОМ ЭЛИКСИР 100МЛ</t>
  </si>
  <si>
    <t>КОНКОР ТАБ. 2,5МГ №30</t>
  </si>
  <si>
    <t>КУРАНТИЛ N ТАБ №120</t>
  </si>
  <si>
    <t>ЛИНКАС БАЛЬЗАМ МАЗЬ 25 ГР</t>
  </si>
  <si>
    <t>ЛИРА АМП 500МГ 4МЛ №5</t>
  </si>
  <si>
    <t>ЛОКСИДОЛ ТАБ 15МГ  №10</t>
  </si>
  <si>
    <t>ЛОРАТАДИН 0,01 Г №10 БОРИСОВСКИЙ</t>
  </si>
  <si>
    <t>МАГНЕ В6 Р-Р 10МЛ №10 МЕРРЕМЕД</t>
  </si>
  <si>
    <t>МАГНЕ В6 ФОРТЕ ТАБ 500МГ №50 РОССИЯ</t>
  </si>
  <si>
    <t>МАННИТ 200МЛ РАДИКС</t>
  </si>
  <si>
    <t>МЕГАСЕФ 500МГ ТАБ №10</t>
  </si>
  <si>
    <t>МЕЛБЕК ТАБ №30</t>
  </si>
  <si>
    <t>НАЗОФЕРОН СПРЕЙ НАЗ 100000МЕ/МЛ 5МЛ</t>
  </si>
  <si>
    <t>ПАНТОГАМ ТАБ 500МГ №50</t>
  </si>
  <si>
    <t>ПОЛИОКСИДОНИЙ СУПП 12МГ №10</t>
  </si>
  <si>
    <t>РИНГЕР  Р-Р ДЛЯ ИНФУЗИЙ 250МЛ МЕРРЕМЕД</t>
  </si>
  <si>
    <t>СЕКНИДОКС ТАБ 1000МГ №2</t>
  </si>
  <si>
    <t>СИПОЗМАЛГОН РАСТВОР ДЛЯ ИНЪЕКЦИЙ 5 МЛ №10 (MERRYMED FARM)</t>
  </si>
  <si>
    <t>СИРИМОЛ КАПС №30</t>
  </si>
  <si>
    <t>СПЕМАН ТАБ №100</t>
  </si>
  <si>
    <t>СПЕМАН ФОРТЕ №100</t>
  </si>
  <si>
    <t>ТЕТРАЦИКЛИН 0,1Г №10 ХИТОЙ</t>
  </si>
  <si>
    <t>ТРЕМИН Р-Р Д/ИНЕК 5МЛ №10</t>
  </si>
  <si>
    <t>УКРОПНАЯ ВОДА 50МЛ</t>
  </si>
  <si>
    <t>УРФОЦИН ГРАНУЛИ 3ГР №1</t>
  </si>
  <si>
    <t>ФЕНАСАЛ ПОРОШ 0,25Г №10</t>
  </si>
  <si>
    <t>ФЕРСИНОЛ КАПЛИ 30МЛ</t>
  </si>
  <si>
    <t>ФЛУТИНЕКС СПРЕЙ 14,5Г 120ДОЗ</t>
  </si>
  <si>
    <t>ФОРМИДРОН 100МЛ</t>
  </si>
  <si>
    <t>ЭНТЕРОЖЕРМИНА 5МЛ №10</t>
  </si>
  <si>
    <t>ЭСЛОТИН ТАБ 5МГ №10</t>
  </si>
  <si>
    <t>АЛ-ЗИНА КАНД Р-Р 5МЛ №10</t>
  </si>
  <si>
    <t>БЕНЗИЛПЕНИЦИЛЛИН  ПОР 1Г РОССИЯ (БИОХИМИК</t>
  </si>
  <si>
    <t>ГИДРОКАРТИЗОН КРЕМ НАРУЖ 1% 10ГР МЕДИП ХАРКО</t>
  </si>
  <si>
    <t>ДИПОЛ 50 МЛ ШАМПУН</t>
  </si>
  <si>
    <t>Л-ТИРОКСИН 50 БЕРЛИН ХЕМИ №50</t>
  </si>
  <si>
    <t>МИЛТ НАЗАЛНЫЕ КАПЛИ 10МЛ</t>
  </si>
  <si>
    <t>СЕДАВИТ СИРОП 100МЛ</t>
  </si>
  <si>
    <t>СТОП ГРИБОК МАЗ 15ГР</t>
  </si>
  <si>
    <t>ФУРОСОЛ ПОР  №5</t>
  </si>
  <si>
    <t>ДИАЗОЛИН ТАБ. 0,05Г №10 ТОРИМЕД</t>
  </si>
  <si>
    <t>ЗОЛОТАЯ ЗВЕЗДА ПОР. ЛИМОН 15Г №10</t>
  </si>
  <si>
    <t>ЛЕВОМИЦЕТИН ТАБ 500МГ №10 НАВБАХОР</t>
  </si>
  <si>
    <t>ЛИНДИНЕТ ТАБ №21</t>
  </si>
  <si>
    <t>НАФТИМИЗИН 0,1% 15 МЛ СЛАВЯНСКАЯ-АПТЕКА</t>
  </si>
  <si>
    <t>ПАПАЗОЛ ТАБ №6 ИРБИТ</t>
  </si>
  <si>
    <t>РЕВМОКСИКАМ СУПП №5</t>
  </si>
  <si>
    <t>ШПРИЦ 20 МЛ №56 НУКУС</t>
  </si>
  <si>
    <t>ВИТОМАТ Д/ИНЕК 3МЛ №10</t>
  </si>
  <si>
    <t>ГИДРОКАРТИЗОНА АЦЕТАТ 2МЛ №10 МЕРРЕМЕД</t>
  </si>
  <si>
    <t>ЛУТЕИН ОФТАЛМО КАПС №40</t>
  </si>
  <si>
    <t>НАТРИЯ ТИОСУЛЬФАТ 30% 10МЛ №10 МЕРРЕМД</t>
  </si>
  <si>
    <t>ОПТИКСИМ ПОР СУСП 2ГР №10</t>
  </si>
  <si>
    <t>АМПРИЛАН 10 МГ №30</t>
  </si>
  <si>
    <t>АРГИН СИРОП 200МЛ</t>
  </si>
  <si>
    <t>ВАЛЕРИАНЫ ЭКСТРАКТ 20МГ ТАБ №10</t>
  </si>
  <si>
    <t>ВИФЕРОН СУПП.-2 (500000МЕ) №10</t>
  </si>
  <si>
    <t>ВОЛВИТ ТАБ №30</t>
  </si>
  <si>
    <t>ДЕКСАМЕТАЗОН Р-Р 4МГ 1МЛ №25 КРКА</t>
  </si>
  <si>
    <t>ЗОЛОТОЙ ЗВЕЗДА КАРАНДАШ 1,2 Г</t>
  </si>
  <si>
    <t>ИНСУФОР ТАБ 500МГ №30</t>
  </si>
  <si>
    <t>ИСМИЖЕН ТАБ 7МГ №30</t>
  </si>
  <si>
    <t>КАРДИОМАГНИЛ ТАБ 150МГ №100</t>
  </si>
  <si>
    <t>КАТАРИЯ САШЕ №6</t>
  </si>
  <si>
    <t>МЕТФОГАММА 500МГ №120</t>
  </si>
  <si>
    <t>НИМИД ТАБ 100МГ №10</t>
  </si>
  <si>
    <t>ТИВОРТИН АСПАРТАТ Р-Р 100МЛ СИРОП</t>
  </si>
  <si>
    <t>ФРОМИЛИД  500МГ №14</t>
  </si>
  <si>
    <t>ФУЦИС ТАБ 100МГ №4</t>
  </si>
  <si>
    <t>ФУЦИС ТАБ 50МГ №4</t>
  </si>
  <si>
    <t>ЦЕВИКАП КАПЛИ 10МЛ</t>
  </si>
  <si>
    <t>БИСАКОДИЛ ТАБ 5МГ №30 БОРИСОВСКЫЙ</t>
  </si>
  <si>
    <t>ГЕПАРИН Р-Р Д/ИН 5000МЕ 5МЛ №5 ИНДАР</t>
  </si>
  <si>
    <t>ГИНОКАПС  ВАГ КАПС №10</t>
  </si>
  <si>
    <t>НИМИД САШЕ 100мг/2Г№30 НИМЕСУЛИД</t>
  </si>
  <si>
    <t>НИФЕКАРД XL ТАБ 30МГ №30</t>
  </si>
  <si>
    <t>ХИКОНЦИЛ СУСП, 250МГ/5МЛ 100МЛ,</t>
  </si>
  <si>
    <t>КЛАМОК ТАБ 375МГ №15</t>
  </si>
  <si>
    <t>КОРОНИМ 5МГ ТАБЛЕТКИ № 30</t>
  </si>
  <si>
    <t>МЕГАСЕФ 750 ПОР Д/ИН 750МГ №1ФЛ</t>
  </si>
  <si>
    <t>ПАНТАП ТАБ 40МГ №28</t>
  </si>
  <si>
    <t>РОКСИБЕЛ 300 ТАБ 300МГ №10</t>
  </si>
  <si>
    <t>СЕКРАЗОЛ СИР. 15МГ/5МЛ 100МЛ</t>
  </si>
  <si>
    <t>ТЕРФАЛИН КРЕМ 1% 15Г</t>
  </si>
  <si>
    <t>ЭТОДИН ФОРТЕ ТАБ 400МГ №14</t>
  </si>
  <si>
    <t>ЛЕЙКОПЛАСТЫРЬ  1*500 СМ ЭКО ПЛАСТ</t>
  </si>
  <si>
    <t>ЛОРИНДЕН А МАЗЬ 15 Г ПОЛША</t>
  </si>
  <si>
    <t>АФАЛА ТАБ №100</t>
  </si>
  <si>
    <t>БЕПАНТЕН КРЕМ 5% 30ГР</t>
  </si>
  <si>
    <t>БОДОМ ЁГИ 25МЛ (ШИРИН)</t>
  </si>
  <si>
    <t>БОДОМ ЁГИ 75МЛ (ШИРИН)</t>
  </si>
  <si>
    <t>ДЕНТАШАН ГЕЛЬ 25 ГР</t>
  </si>
  <si>
    <t>КАМФОРА  Р-Р МАСЛЯНЫЙ  10% 25МЛ ЗИЁ НУР</t>
  </si>
  <si>
    <t>КЕТОНАЛ 100МГ СУПП №12</t>
  </si>
  <si>
    <t>КЛОМЕД-G КРЕМ 15Г</t>
  </si>
  <si>
    <t>МИДИАНА ТАБ №21</t>
  </si>
  <si>
    <t>НАФТИМИЗИН MF 0,1% 20 МЛ КАПЛИ</t>
  </si>
  <si>
    <t>НЕЙРОКС 50 МГ 2 МЛ №10</t>
  </si>
  <si>
    <t>ОФТАН КАТАХРОМ ГЛ КАПЛИ 10МЛ</t>
  </si>
  <si>
    <t>ПАНФОР SR ТАБ 500МГ №100</t>
  </si>
  <si>
    <t>РЕМОФЛОКС НЕО Р-Р Д/ИНФ 200МЛ</t>
  </si>
  <si>
    <t>РЕННИ ТАБ ЖЕВ МЕНОТОЛА №24</t>
  </si>
  <si>
    <t>СИНГЛОН ТАБ 4МГ №28</t>
  </si>
  <si>
    <t>ХОЛИСАЛ ГЕЛ 10ГР</t>
  </si>
  <si>
    <t>ЦИНКОВАЯ МАЗЬ 25Г. ЗИЁ НУР ФАРМ</t>
  </si>
  <si>
    <t>ВИКАСОЛ АМП 1% 1МЛ №10 ДАЛЬХИМФАРМ</t>
  </si>
  <si>
    <t>МАРЛЯ МЕД. 2 МЕТР</t>
  </si>
  <si>
    <t>МЕРДОКАЛИМ Р-Р ДЛЯ ИНЬЕК 1МЛ №5</t>
  </si>
  <si>
    <t>НАТРИЯ ХЛОРИД 0,9% 5 МЛ №10 МЕРРЕМЕД</t>
  </si>
  <si>
    <t>НАТРИЯ ХЛОРИД 0,9% Р-Р Д/ИНФ 250 МЛ МЕРРЕМЕД</t>
  </si>
  <si>
    <t>НЕРВЕКС АМП 2МЛ №5</t>
  </si>
  <si>
    <t>ОФЛОДЕКС ИНФ.100МЛ</t>
  </si>
  <si>
    <t>РИБОКСИН 2% 10МЛ №10 ДАЛЬХИМФАРМ</t>
  </si>
  <si>
    <t>ТОНЗИЛГОН Н КАПЛИ 100МЛ</t>
  </si>
  <si>
    <t>ЭБУФИН СУСПЕЗИЯ ДЛЯ ДЕТЕЙ 100МЛ (MERRYMED)</t>
  </si>
  <si>
    <t>АМИЗОН ТАБ. 250 МГ № 20</t>
  </si>
  <si>
    <t>АРТРОКОЛ АМП 100МГ/2МЛ №5</t>
  </si>
  <si>
    <t>АРТРОКОЛ СУПП 100МГ №10</t>
  </si>
  <si>
    <t>БАКТОКС СУСП 125 МГ/5МЛ 60 МЛ</t>
  </si>
  <si>
    <t>ВЕНОЛАЙФ ГЕЛ 40Г</t>
  </si>
  <si>
    <t>ДРИПТАН 5 МГ №30</t>
  </si>
  <si>
    <t>ИМОДИУМ 2 МГ №20</t>
  </si>
  <si>
    <t>ИНСУПРИД ТАБ 2МГ №30</t>
  </si>
  <si>
    <t>ЙОДОФОЛ ТАБЛ. № 60</t>
  </si>
  <si>
    <t>ЛОКСИДОЛ Р-Р 1,5МЛ №3</t>
  </si>
  <si>
    <t>ЛОРАНЕКС ТАБ 5 МГ №10</t>
  </si>
  <si>
    <t>МЕКСИДОЛ АМП 2МЛ №10</t>
  </si>
  <si>
    <t>МЕКСИДОЛ АМП 5МЛ №5</t>
  </si>
  <si>
    <t>МЕКСИДОЛ ТАБ 125МГ №50</t>
  </si>
  <si>
    <t>НАЗОФЕРОН КАПЛИ НАЗ.5 МЛ</t>
  </si>
  <si>
    <t>НИФЕДИПИН ТАБ 10МГ №50</t>
  </si>
  <si>
    <t>ПРОСТАТИЛЕН СУПП №10</t>
  </si>
  <si>
    <t>РЕО Р-Р НАПИТОК 950МЛ</t>
  </si>
  <si>
    <t>РИНОКСИЛ КИДС 0,025% 10 МЛ СПРЕЙ_x001F__x001F_</t>
  </si>
  <si>
    <t>САЛЬБУТАМОЛ АЭР 200ДОЗ 12МЛ БИННОФАРМ</t>
  </si>
  <si>
    <t>СУЛЬФАСАЛАЗИН 500МГ №50</t>
  </si>
  <si>
    <t>ТЕРМОМЕТР МЕД  №1 КИТАЙ</t>
  </si>
  <si>
    <t>ФЕРКАЙЛ 2 МЛ №10 БЕЛГИЯ</t>
  </si>
  <si>
    <t>ФЕРОФОРТ КАПС №30</t>
  </si>
  <si>
    <t>ФРОМИЛИД  УНО 500МГ №7</t>
  </si>
  <si>
    <t>ФУРАЦИЛИН ТАБ. 20МГ №10 ТАТХИМФАРМ</t>
  </si>
  <si>
    <t>ФУЦИС ДТ ТАБ 50МГ №4</t>
  </si>
  <si>
    <t>ШПРИЦ 50 МЛ №70   ТУРКИЯ</t>
  </si>
  <si>
    <t>ЮНИЭНЗИМ ТАБ №20</t>
  </si>
  <si>
    <t>ТОРСИД Р-Р 5МГ/МЛ 4МЛ №5</t>
  </si>
  <si>
    <t>АЗИТРОМИЦИН 500 МГ №3 ДЕНТАФИЛ</t>
  </si>
  <si>
    <t>ЛЕЙКОПЛАСТЫРЬ  1*500 СМ FUM Plast</t>
  </si>
  <si>
    <t>ЛИВСОН СИРОП 60МЛ</t>
  </si>
  <si>
    <t>СИНГЛОН ТАБ 5МГ №28</t>
  </si>
  <si>
    <t>ЦИКЛОВАЛ ТАБ 500МГ №10</t>
  </si>
  <si>
    <t>ДИНАПАР QPS Р-Р 15МЛ СПРЕЙ</t>
  </si>
  <si>
    <t>СИСТЕМА  ХИТОЙ  №45</t>
  </si>
  <si>
    <t>АЛЬБЕНДАЗОЛ  ТАБЛЕТКИ 200МГ №4 ТОРИМЕД</t>
  </si>
  <si>
    <t>АНГАЛ ПАСТ МЕНТОЛА №24</t>
  </si>
  <si>
    <t>БЕЛАРА ТАБ 2 МГ/0,03 МГ №21</t>
  </si>
  <si>
    <t>КЕТОНАЛ DUO КАПС 150МГ №30</t>
  </si>
  <si>
    <t>КЛИОН Д ВАГ СУПП 100МГ №10</t>
  </si>
  <si>
    <t>ЛЕВОДЕКС Р-Р 100МЛ</t>
  </si>
  <si>
    <t>ЛИНИМЕНТ БАЛЬЗАМ ПО ВИШНЕВСКОМУ 25 Г ТОРИМЕД</t>
  </si>
  <si>
    <t>МАГНЕ В6 Р-Р 10МЛ №10 САНОФИ ФРАНЦИЯ</t>
  </si>
  <si>
    <t>УРСОМАК КАПС 300МГ №20</t>
  </si>
  <si>
    <t>ЦЕЛЕСТОНОРМ МАЗ 25Г ДЕНТАФИЛ</t>
  </si>
  <si>
    <t>ЦИПРОФЛОКСАЦИН 500МГ №10 ДЕНТАФИЛ</t>
  </si>
  <si>
    <t>ЭРИУС ТАБ 5МГ №10</t>
  </si>
  <si>
    <t>ЭТОСЕРТ КРЕМ 50Г</t>
  </si>
  <si>
    <t>АЛМИБА Р-Р 5МЛ №5</t>
  </si>
  <si>
    <t>АМАРИЛ 3МГ ТАБ. №30</t>
  </si>
  <si>
    <t>АМИТРИПТИЛИН ТАБ 25МГ №50 ГРИНДЕКС</t>
  </si>
  <si>
    <t>АМЛОДИПИН ТАБ 5МГ №30 БАРИСОВСКИЙ</t>
  </si>
  <si>
    <t>АМЛОНОН ТАБ 5МГ №30</t>
  </si>
  <si>
    <t>АНТРАЛ ТАБ 0,1Г №30</t>
  </si>
  <si>
    <t>АНТРАЛ ТАБ 0,2Г №30</t>
  </si>
  <si>
    <t>БАРБОВАЛ КАПЛИ 25МЛ</t>
  </si>
  <si>
    <t>ВАЛСАКОР Н160 160МГ/12,5МГ №28</t>
  </si>
  <si>
    <t>ГЕЛЬМЕНТОКС 125МГ №6</t>
  </si>
  <si>
    <t>ДЖЕТЕПАР 10МЛ №5</t>
  </si>
  <si>
    <t>ДЖЕТЕПАР 2 МЛ №10</t>
  </si>
  <si>
    <t>ДИАПИРИД ТАБ. 3 МГ №30</t>
  </si>
  <si>
    <t>ДИАФОРМИН ТАБ 850МГ №30</t>
  </si>
  <si>
    <t>ИНСТИ Д/ДЕТЕЙ ГРАНУЛЫ №5</t>
  </si>
  <si>
    <t>ИНТЕЛЛАН КАПС. №20</t>
  </si>
  <si>
    <t>КЕЙВЕР 25МГ ТАБ №10</t>
  </si>
  <si>
    <t>КОРТЕКСИН ЛИОФ. Р-Р ДЛЯ В/М 10МГ №10</t>
  </si>
  <si>
    <t>ЛИВ 52 ТАБ №100</t>
  </si>
  <si>
    <t>ЛИЗАК №10 АПЕЛСИН</t>
  </si>
  <si>
    <t>ЛИЗАК №10 ШОКОЛАД</t>
  </si>
  <si>
    <t>ЛИРА АМП 1000МГ 4МЛ №5</t>
  </si>
  <si>
    <t>ЛОРДЕС ТАБ 5МГ №20</t>
  </si>
  <si>
    <t>МАГНЕ В6 ТАБ №50 SON RISE</t>
  </si>
  <si>
    <t>МЕТРОГИЛ ГЕЛЬ НАРУЖ. 1% 30Г</t>
  </si>
  <si>
    <t>ОКСИКОРТ МАЗ 10Г</t>
  </si>
  <si>
    <t>ПАЛОРА СИРОП 100МЛ</t>
  </si>
  <si>
    <t>РИНАЗОЛИН КАП. НАЗ. 0,1МГ/МЛ 10МЛ В П/Э ФЛ.</t>
  </si>
  <si>
    <t>СЕРМИН Р-Р Д.ИНФ 100МЛ</t>
  </si>
  <si>
    <t>ТЕСТ МАХ ТЕСТ</t>
  </si>
  <si>
    <t>ТРОКСЕВАЗИН КАПС. 300МГ №50</t>
  </si>
  <si>
    <t>ТУТУКОН НЕО Р-Р 250МЛ</t>
  </si>
  <si>
    <t>УРСОСАН ФОРТЕ ТАБ 500МГ №60</t>
  </si>
  <si>
    <t>ФУНИСТАТИН СУСПЕНЗИИ</t>
  </si>
  <si>
    <t>ХЛОРОФЛИЛЛИПТ Р-Р СПИРТ 1% 100МЛ</t>
  </si>
  <si>
    <t>ХОЛЕНЗИМ  ТАБ №10</t>
  </si>
  <si>
    <t>ЦЕФАЗОЛИН 1,0Г АКОС</t>
  </si>
  <si>
    <t>ЦИТЕАЛ Р-Р 250МЛ</t>
  </si>
  <si>
    <t>ЭМКОР 10 МГ №30</t>
  </si>
  <si>
    <t>ЭСПИРО 25МГ ТАБ №10</t>
  </si>
  <si>
    <t>ЭСПИРО 50МГ ТАБ №10</t>
  </si>
  <si>
    <t>АМБЦЕТ СИРОП 100МЛ</t>
  </si>
  <si>
    <t>АМЛОДИПИН ТАБ 10МГ №30 БАРИСОВСКИЙ</t>
  </si>
  <si>
    <t>БЕНЗИЛПЕНИЦИЛЛИН  ПОР 1Г РОССИЯ</t>
  </si>
  <si>
    <t>ВАТА МЕД  ГИГИЕНИЧЕСКАЯ Н\С ПО 13 Г №100</t>
  </si>
  <si>
    <t>ИХТИОЛОВЫЕ СУПП 200 МГ №10 (ТОРИМЕД)</t>
  </si>
  <si>
    <t>МЕРТЕНИЛ 20 МГ №30</t>
  </si>
  <si>
    <t>НИВАЛИН Р-Р 1МГ 1МЛ №10</t>
  </si>
  <si>
    <t>ФЕНИЛИН ТАБ 30МГ №20 ЗДОРОВЬЕ</t>
  </si>
  <si>
    <t>ЦЕФТРИАКСОН 1,0 РОССИЯ</t>
  </si>
  <si>
    <t>ЦЕФРАЗ ТАБ 100МГ №10</t>
  </si>
  <si>
    <t>БИФОЛАК АКТИВ 1,5Г САШЕ №10</t>
  </si>
  <si>
    <t>БИФОЛАК МАГНИЙ 1,5Г САШЕ №30</t>
  </si>
  <si>
    <t>ЦЕРЕБРАЛИЗИН 5МЛ №5</t>
  </si>
  <si>
    <t xml:space="preserve">Нархи </t>
  </si>
  <si>
    <t>Брон</t>
  </si>
  <si>
    <t>АМБРОКСОЛ ТАБ 30МГ №20 ЛЕКХИМ УКРАИНА</t>
  </si>
  <si>
    <t>БИДОП 5 МГ №28</t>
  </si>
  <si>
    <t>ДИКЛОФЕНАК 2,5% 3 МЛ №10 БАРИСОВСКИЙ</t>
  </si>
  <si>
    <t>ЖЕНАВИТ КАПС 100МГ №30</t>
  </si>
  <si>
    <t>ЛИВЕРИН АМП 600МГ 2МЛ №7</t>
  </si>
  <si>
    <t>ЛОРИСТА HD 100МГ/12,5МГ №28</t>
  </si>
  <si>
    <t>ПОЛИПЛАЗМИКС Р-Р Д/ИНЕК 200МЛ</t>
  </si>
  <si>
    <t>ТЕТРАФЛЮ ПОР №10 СПРИНГ ФАРМ</t>
  </si>
  <si>
    <t>ИММУНОМОДУЛИН 1МЛ Р-Р Д/ИН №10</t>
  </si>
  <si>
    <t>АКТИВНЫЙ KАЛЬЦИЙ AAG+330МЛ МАГНИЙ+БАНАН АЗИЯ ГОЛД</t>
  </si>
  <si>
    <t>АЛЛОХОЛ ТАБ №50 БИОСИНТЕЗ</t>
  </si>
  <si>
    <t>АМБРОКСОЛ ТАБ 30МГ №20 (ТОРИМЕД)</t>
  </si>
  <si>
    <t>АМПИЦИЛЛИН 0,1Г ПОР. Д/ИН  РОССИЯ</t>
  </si>
  <si>
    <t>АСФОРМИН ТАБ 850 МГ№100</t>
  </si>
  <si>
    <t>АТОРВАКОР ТАБ. 20МГ №30</t>
  </si>
  <si>
    <t>АЭРОЛЕТ СИРОП 100МЛ</t>
  </si>
  <si>
    <t>ВАЛИДОЛ ТАБ 0,06 №10 ФАРМАК</t>
  </si>
  <si>
    <t>ВРАГДИАРЕЯ СУСП ДЕТС 60МЛ</t>
  </si>
  <si>
    <t>ГЕПИРИД 2 МГ ТАБЛЕТКИ №30</t>
  </si>
  <si>
    <t>ГЛИЦЕРИН  МЕДИЦИНСКИЙ 90МЛ</t>
  </si>
  <si>
    <t>ГЛЮКОЗА 5% Р-Р Д/ИНФ 250 МЛ МЕРРЕМЕД</t>
  </si>
  <si>
    <t>ДИАЗОЛИН ТАБ 0,1Г №10 ФАРМАК</t>
  </si>
  <si>
    <t>ДИКЛОФЕНАК ТАБ 25МГ №20 ШАРК ДАРМОН</t>
  </si>
  <si>
    <t>ДОЛЕКС ТАБ №100</t>
  </si>
  <si>
    <t>ЖГУТ РЕЗИНОВЫЙ 40СМ</t>
  </si>
  <si>
    <t>ИНСУЛИПОН Р-Р 50МЛ №1</t>
  </si>
  <si>
    <t>КЛОДИФЕН  Р-Р Д/И 75МГ/3МЛ. №5</t>
  </si>
  <si>
    <t>КОРВАЛОЛ КАПЛИ 25МЛ ФАРМАК</t>
  </si>
  <si>
    <t>МЕЛБЕК ФОРТЕ ТАБ №30</t>
  </si>
  <si>
    <t>МУСКОМЕД  АМП 2МЛ №6</t>
  </si>
  <si>
    <t>НЕЙРОКС 50 МГ 5 МЛ №5</t>
  </si>
  <si>
    <t>НИКОТИНОВАЯ КИСЛОТА 1МЛ 1% (MERRYMED)</t>
  </si>
  <si>
    <t>НОЗЕЙЛИН-НС НАЗАЛ СПРЕЙ 15МЛ</t>
  </si>
  <si>
    <t>НУКЛЕО Ц.М.Ф. ФОРТЕ ЛИОФ ПОР+РАСТВ №3</t>
  </si>
  <si>
    <t>ПЕНТАЛГИН ТАБ №24</t>
  </si>
  <si>
    <t>ПРЕЗЕРВАТИВЫ "OOPS" №3</t>
  </si>
  <si>
    <t>РЕВМОКСИКАМ ТАБ 7,5МГ №20</t>
  </si>
  <si>
    <t>РЕОСОРБИЛАКТ Р-Р 200МЛ . МЕРРЕМЕД</t>
  </si>
  <si>
    <t>СЕМИЛАКТ ТАБЛ 50/20МГ №10</t>
  </si>
  <si>
    <t>СЛЕЗАВИТ КАПС №30</t>
  </si>
  <si>
    <t>ТЕНОКС 10 МГ №30</t>
  </si>
  <si>
    <t>ТЕОФИЛ SR 300, КАПСУЛЫ № 30</t>
  </si>
  <si>
    <t>ТРАВАМАКС ПЛЮС СИРОП 100МЛ</t>
  </si>
  <si>
    <t>ФАРМАЗОЛИН 0,05% КАПЛИ НАЗАЛЬНЫЕ</t>
  </si>
  <si>
    <t>ФАРМАЗОЛИН Н СПРЕЙ 0,01% КАПЛИ 15МЛ</t>
  </si>
  <si>
    <t>ФОСФОМЕД САШЕ</t>
  </si>
  <si>
    <t>ЭДЕМ ТАБ. 5МГ № 30</t>
  </si>
  <si>
    <t>ГЕЕ БИССЕПТОЛ ТАБ №20</t>
  </si>
  <si>
    <t>ГЛИСТОГОН ПЛЮС ТАБ №1</t>
  </si>
  <si>
    <t>НЕОКЛАСТ 5МГ ТАБ №28</t>
  </si>
  <si>
    <t>НОВОКАИН 2% 2МЛ №5 РАДИКС</t>
  </si>
  <si>
    <t>РАН-ДИТ (РАНИТИДИН) 150МГ ТАБ №100</t>
  </si>
  <si>
    <t>УЛКАРИЛ ТАБ 200МГ №25</t>
  </si>
  <si>
    <t>УЛКАРИЛ ТАБ 400МГ №25</t>
  </si>
  <si>
    <t>ФЕВАРИН ТАБ 50МГ №15</t>
  </si>
  <si>
    <t>АЛЛАПИНИН ТАБ 0,025МГ ТАБ №30</t>
  </si>
  <si>
    <t>АНЕСТЕЗОЛ СУПП  №10 НИЖФАРМ</t>
  </si>
  <si>
    <t>АЦИКЛОВИР 0,2 МГ ТАБ №20 БЕЛМЕД</t>
  </si>
  <si>
    <t>АЦИКЛОВИР МАЗЬ 5% 10 БЕЛМЕД</t>
  </si>
  <si>
    <t>БОНЖИГАР КАПСУЛЫ №20</t>
  </si>
  <si>
    <t>ВАЛАВИР ТАБ 500МГ №10</t>
  </si>
  <si>
    <t>ВЕСТИНОРМ 16МГ ТАБ №30</t>
  </si>
  <si>
    <t>ГЕЛЬМЕНТОКС 250МГ №3</t>
  </si>
  <si>
    <t>ГЕПА-МЕРЦ ПОР 5Г №30</t>
  </si>
  <si>
    <t>ГЕТРЫ ЭЛАСТИЧНЫЙ 2 №1</t>
  </si>
  <si>
    <t>ГЕТРЫ ЭЛАСТИЧНЫЙ 2 №1 UNIVERSAL</t>
  </si>
  <si>
    <t>ГИДРОКАРТИЗОН МАЗ 1% 10г   РЕВУЛЕТ</t>
  </si>
  <si>
    <t>ДИКЛОБЕРЛ РЕТАРД 100 МГ №20</t>
  </si>
  <si>
    <t>ДИМЕКСИД 50МЛ ФАРМАКОМ</t>
  </si>
  <si>
    <t>ДОЛГИТ КРЕМ 50 Г</t>
  </si>
  <si>
    <t>ИЗОНИАЗИД ТАБ 200МГ №50 УКРАИНА</t>
  </si>
  <si>
    <t>ИНСТИ БЕЗ САХАРА ГРАНУЛЫ №5</t>
  </si>
  <si>
    <t>ИХТИОЛОВАЯ МАЗЬ 10% 30ГР ЗИЁ НУР</t>
  </si>
  <si>
    <t>КМА 250МЛ УКРАИНА</t>
  </si>
  <si>
    <t>КОРВАЛОЛ ТАБ №30</t>
  </si>
  <si>
    <t>КОРВАЛОЛ ТАБ №30 ФАРМАК</t>
  </si>
  <si>
    <t>ЛАТРЕН Р-Р 0,05% 200МЛ</t>
  </si>
  <si>
    <t>МИЛДРОНАТ Р-Р Д/ИН 0,5/5МЛ №10</t>
  </si>
  <si>
    <t>НАФТИМИЗИН MF 0,1% 10 МЛ КАПЛИ</t>
  </si>
  <si>
    <t>НАФТИМИЗИН MF 0,5% 10 МЛ КАПЛИ</t>
  </si>
  <si>
    <t>НЕБИЛЕТ ПЛЮС 5 МГ №28</t>
  </si>
  <si>
    <t>НЕЙРОМУЛТИВИТ ТАБ 100МГ №20</t>
  </si>
  <si>
    <t>ОКСАМП - НАТРИЙ 05ГР  КИТАЙ</t>
  </si>
  <si>
    <t>ОСЕТРОН АМП. 8МГ/4МЛ №5</t>
  </si>
  <si>
    <t>ПРОСТАТИЛЕН 2 МЛ №10 АМП ЛЭКХИМ</t>
  </si>
  <si>
    <t>РЕБАГИТ ТАБ 100МГ №30</t>
  </si>
  <si>
    <t>РЕВМОКСИКАМ ТАБ. 15МГ №10</t>
  </si>
  <si>
    <t>САЛФЕТКИ МАРЛЕВЫЕ СТЕРИЛЬНЫЕ 16Х14 2-СЛ. № 10</t>
  </si>
  <si>
    <t>СИНГЛОН ТАБ 10МГ №28</t>
  </si>
  <si>
    <t>СИНТОМИЦИН МАЗ 10% 25Г ЗИЁ НУР</t>
  </si>
  <si>
    <t>СУЛЬФАЦИЛ ГЛ КАПЛИ 300МГ/МЛ 10 МЛ ФАРМАК</t>
  </si>
  <si>
    <t>ТАУФОН 4% 10 МЛ ГЛ.КАПЛИ ФАРМАК</t>
  </si>
  <si>
    <t>ТРОМБО АСС ТАБ. 75МГ №30</t>
  </si>
  <si>
    <t>УРОЛЕСАН КАПС №40</t>
  </si>
  <si>
    <t>ФАРМАДИПИН КАПЛИ 25МЛ</t>
  </si>
  <si>
    <t>ФАРМАДИПИН КАПЛИ 5МЛ</t>
  </si>
  <si>
    <t>ХЕПИЛОР СПРЕЙ 20МЛ</t>
  </si>
  <si>
    <t>ЧАЙ ЧЕРЕДА ПАКЕТ №20 МУНИС</t>
  </si>
  <si>
    <t>ЭВКАЗОЛИН АКВА СПРЕЙ НАЗАЛНИЙ  10МЛ</t>
  </si>
  <si>
    <t>ЭУТИРОКС ТАБ 50МКГ №100</t>
  </si>
  <si>
    <t>КОВОК ЁГИ 25МЛ</t>
  </si>
  <si>
    <t>КОРНЕРЕГЕЛ ГЛАЗ ГЕЛ 5% 5Г</t>
  </si>
  <si>
    <t>МЕНОВАЗИН 40 МЛ РАЪНО МЕД</t>
  </si>
  <si>
    <t>АНТИПЕДИКУЛЁЗНИЙ ШАМПУН 110 МЛ</t>
  </si>
  <si>
    <t>АЦИКЛОВИР 0,2 МГ ТАБ №20 ЗУННУР</t>
  </si>
  <si>
    <t>ДИАБЕТОН MR 60МГ №30</t>
  </si>
  <si>
    <t>ОФТАКВИКС ГЛ КАПЛИ 0,5% 5МЛ</t>
  </si>
  <si>
    <t>ПИРАЦЕТАМ КАПС 200МГ №20 НАВБАХОР</t>
  </si>
  <si>
    <t>ТЕНОКС 5 МГ №30</t>
  </si>
  <si>
    <t>ТЕРАФЛЮ ПОР №10 ШВЕЙЦАРИЯ</t>
  </si>
  <si>
    <t>Фотил Форте гл. капли 5мл</t>
  </si>
  <si>
    <t>ЭНТОБАН 90 МЛ СИРОП</t>
  </si>
  <si>
    <t>АЗИТРОМИЦИН 250 МГ №6 ДЕНТАФИЛ</t>
  </si>
  <si>
    <t>БРИЗЕЗИ ТАБ 10МГ №30</t>
  </si>
  <si>
    <t>ВОЛЬФУРАН ТАБ 0,2Г №14</t>
  </si>
  <si>
    <t>ИНТЕЛЛАН СИРОП 90 МЛ</t>
  </si>
  <si>
    <t>ИНФИДОЛ ПОР 3,5Г №5</t>
  </si>
  <si>
    <t>КОРТЕЛ Н-80МГ/12,5МГ №28</t>
  </si>
  <si>
    <t>ЛЕЙКОПЛАСТЫРЬ  2*300 СМ FUM Plast</t>
  </si>
  <si>
    <t>НАТРИЯ ХЛОРИД 0,9% Р-Р Д/ИНФ 100 МЛ МЕРРЕМЕД</t>
  </si>
  <si>
    <t>РЕОСОРБИЛАКТ Р-Р 200МЛ . ДЕНТАФИЛ_x001F__x001F_</t>
  </si>
  <si>
    <t>СИНАФЛАН МАЗЬ 0,025% 10ГР ЗИЁ НУР</t>
  </si>
  <si>
    <t>L ЛИЗИНА ЭСЦИНАТ ПО 5МЛ №10</t>
  </si>
  <si>
    <t>АЕВИТ-ЛИК №50</t>
  </si>
  <si>
    <t>БАКТАМЕД ПОР 1500МГ №1</t>
  </si>
  <si>
    <t>БЕНЕВРОН Б ТАБ №20</t>
  </si>
  <si>
    <t>БЕТАДИН Р-Р. Г/Г 120 МЛ ЭГИС</t>
  </si>
  <si>
    <t>БРИМОПТИК КАП ГЛАЗ 10МЛ</t>
  </si>
  <si>
    <t>ГЕЛЬМЕНТОКС СУСП 125/2,5  15МЛ</t>
  </si>
  <si>
    <t>ДЕКСАКОРТ КАПЛИ 0,1% 5МЛ</t>
  </si>
  <si>
    <t>ДИАЛИПОН Р-Р 600МГ Д/И 20МЛ №5</t>
  </si>
  <si>
    <t>ДИАФОРМИН ТАБ 1000МГ №30</t>
  </si>
  <si>
    <t>КАМИСТАД БЕЙБИ ГЕЛ 10Г</t>
  </si>
  <si>
    <t>КЛИН ЭНЕМА 120 МЛ</t>
  </si>
  <si>
    <t>КЛОВЕЙТ КРЕМ 0,05% 25ГР</t>
  </si>
  <si>
    <t>КЛОДИФЕН  ГЕЛ 45ГР</t>
  </si>
  <si>
    <t>КОРВИТИН ПОР.ИНЬЕК 0,5Г №1</t>
  </si>
  <si>
    <t>КОРДАРОН 200МГ ТАБ.№30</t>
  </si>
  <si>
    <t>ЛОНГИДАЗА ЛИОФ ПОР 3000МЕ №5</t>
  </si>
  <si>
    <t>МЕДОТИЛИН Р-Р 100МГ/4МЛ №3</t>
  </si>
  <si>
    <t>МЕРТЕНИЛ 10 МГ №30</t>
  </si>
  <si>
    <t>НИМИД ГЕЛЬ 30ГР</t>
  </si>
  <si>
    <t>НУКЛЕО Ц.М.Ф. ФОРТЕ КАПС №30</t>
  </si>
  <si>
    <t>ПРОСТАТИЛЕН 2 МЛ №10 АМП БИОФАРМА</t>
  </si>
  <si>
    <t>ПРОСУЛЬПИН 50 МГ №30</t>
  </si>
  <si>
    <t>РЕНАЛКА СИРОП 100МЛ</t>
  </si>
  <si>
    <t>РОВАМИЦИН ТАБ 3.0МЛН №10</t>
  </si>
  <si>
    <t>СЕРТОФЕН Р-Р АМП 2МЛ №5</t>
  </si>
  <si>
    <t>СИНАФЛАН МАЗЬ 0,025% 10 Г НИЖФАРМ</t>
  </si>
  <si>
    <t>СИНТОМИЦИН МАЗ 5% 25Г ЗИЁ НУР</t>
  </si>
  <si>
    <t>ТЕЛСАРТАН 40МГ ТАБ №28</t>
  </si>
  <si>
    <t>ТИРОЗОЛ 5 МГ №50</t>
  </si>
  <si>
    <t>ФЛОКСАДЕКС ГЛАЗ/УШНОЙ 10МЛ</t>
  </si>
  <si>
    <t>ФОРАЛЕС КАПС 12МКГ №60</t>
  </si>
  <si>
    <t>ФОСФОЛИПИАЛЕ 5МЛ №5</t>
  </si>
  <si>
    <t>ЭМОПРОКС ГЛ КАПЛИ 1% 5МЛ</t>
  </si>
  <si>
    <t>ЭНАЛАПРИЛ 10 МГ №20/СИНТЕЗ</t>
  </si>
  <si>
    <t>ЭРИТРОМИЦИНОВАЯ МАЗЬ ГЛАЗНАЯ 1% 10 ГР РОССИЯ</t>
  </si>
  <si>
    <t>ЭУФИЛЛИН 2,4% 10МЛ №10 РАДИКС</t>
  </si>
  <si>
    <t>БЕТАДИН-РМС 100 МЛ ФАРМАКОМ</t>
  </si>
  <si>
    <t>КАМФОРА РАСТВОР СПИРТ 10 % 25МЛ</t>
  </si>
  <si>
    <t>МОМЕТОКС  КРЕМ 0,1% 15ГР</t>
  </si>
  <si>
    <t>НИСТАТИНОВАЯ МАЗЬ 25 Г/БЕЛМЕДПРЕПАРАТЫ</t>
  </si>
  <si>
    <t>ОКСИТОЦИН АМП. 5МЕ 1МЛ №10 МЕРРЕМЕД</t>
  </si>
  <si>
    <t>ПРОСТАКОР Р-Р Д/ИН 5МГ/МЛ 1МЛ №10</t>
  </si>
  <si>
    <t>РИНГЕР  Р-Р ДЛЯ ИНФУЗИЙ 100МЛ МЕРРЕМЕД</t>
  </si>
  <si>
    <t>ТЕЛУМ ПЛАСТЫР 30мг№7 (КЕФЕНТЕК)</t>
  </si>
  <si>
    <t>ТРЕНТАЛ ТАБ 400МГ №20</t>
  </si>
  <si>
    <t>ЭСИНСАЛ Н Р-Р.ДЛЯ ИНЪЕКЦИЙ 250МГ/5МЛ</t>
  </si>
  <si>
    <t>ЭССЕНЦИАЛЕ Н 250МГ/5МЛ Р-Р ДЛЯ В/В ВВ. 5МЛ №5</t>
  </si>
  <si>
    <t>ВРАГГРИП КИД КАПЛИ 15МЛ</t>
  </si>
  <si>
    <t>ПЕРЦОВЫЙ ПЛАСТЫРЬ 10СМ*15СМ РЕВУЛЕТ</t>
  </si>
  <si>
    <t>ПРЕЗЕРВАТИВЫ "CHARMED" №3</t>
  </si>
  <si>
    <t>АЗИМАК КАПС 500МГ №3 ЖМП</t>
  </si>
  <si>
    <t>АМИНОКАПРОННАЯ К-ТА 5% 100МЛ ДЕНТАФИЛ</t>
  </si>
  <si>
    <t>БИСОПРОЛОЛ 5 МГ №30 ЛЕК</t>
  </si>
  <si>
    <t>ГИДРОКАРТИЗОНА АЦЕТАТ 2МЛ №10 ФАРМАК</t>
  </si>
  <si>
    <t>ГЛУТИОН АМП+РАСТ 600МГ №10</t>
  </si>
  <si>
    <t>ДЕКАСАН Р-Р 200МЛ ЮРИЯ ФАРМ</t>
  </si>
  <si>
    <t>ЗОЛОТАЯ ЗВЕЗДА ПОР. АПЕЛСИН 15Г №10</t>
  </si>
  <si>
    <t>КАЛЬЦИЯ ГЛЮКОНАТ 10 % 10 МЛ №10 ДЕНТАФИЛ</t>
  </si>
  <si>
    <t>КОМОКСИКЛАВ СУС 156,25МГ/5МЛ ДЕНТАФИЛ</t>
  </si>
  <si>
    <t>МЕТРОНИДАЗОЛ ТАБ 0,25МГ №10 ДЕНТАФИЛ</t>
  </si>
  <si>
    <t>МОТОНИУМ ТАБ 10МГ №30</t>
  </si>
  <si>
    <t>НАТРИЯ ТИОСУЛЬФАТ 30% 10МЛ №10 ДЕНТАФИЛ</t>
  </si>
  <si>
    <t>НЕБОБЕТА ТАБ 5МГ №30</t>
  </si>
  <si>
    <t>НОЛЬПАЗА 40МГ ДЛЯ В/В ИНЕК №1</t>
  </si>
  <si>
    <t>ПЕНЗИТАЛ ТАБ №100</t>
  </si>
  <si>
    <t>ПЕРЧАТКИ ЛАТЕКСНЫЕ  СТЕР 7,5 №100 ДЕНТАФИЛ</t>
  </si>
  <si>
    <t>ПЛАКВЕНИЛ ТАБ 200МГ №60</t>
  </si>
  <si>
    <t>ПРОФЛАСИН КАПС 0,4МГ №30</t>
  </si>
  <si>
    <t>РОВАМИЦИН ТАБ 1,5МЛН №16</t>
  </si>
  <si>
    <t>САНИПЛАСЛАСТ 19*72 №500 (ONE AID)</t>
  </si>
  <si>
    <t>СИНАФЛАН МАЗЬ 0,025% 15ГР (ТОРИМЕД)</t>
  </si>
  <si>
    <t>УРОЛЕСАН КАПЛИ 25МЛ</t>
  </si>
  <si>
    <t>ЦИКЛОН DX ТАБ 50МГ №4</t>
  </si>
  <si>
    <t>ЦИННАРИЗИН ТАБ 25МГ №50 РЕВУЛЕТ</t>
  </si>
  <si>
    <t>ЭНТЕРОЖЕРМИНА КАПС №12</t>
  </si>
  <si>
    <t>АНАЛЬГИН 50% 2МЛ №10 РОССИЯ</t>
  </si>
  <si>
    <t>АСКОРБИНОВАЯ К-ТА  ТАБ №10  УЗБ</t>
  </si>
  <si>
    <t>АЦЕФИЛ КАФ СИРОП 120МЛ</t>
  </si>
  <si>
    <t>БРЕВЕФЛОРА КАПС №10</t>
  </si>
  <si>
    <t>ГЕПИРИД 3 МГ ТАБЛЕТКИ №30</t>
  </si>
  <si>
    <t>ДИАЛИПОН ТУРБО 1,2% 50МЛ №1</t>
  </si>
  <si>
    <t>МЕТРОНИДАЗОЛ  0,2% 100 МЛ АКОС</t>
  </si>
  <si>
    <t>ПАСТА ТЕЙМУРОВА 50 Г/ЗЕЛЁНАЯ ДУБРАВА</t>
  </si>
  <si>
    <t>РУФЕРОН-РН СУПП 150000 МЕ №10</t>
  </si>
  <si>
    <t>ТАРДИФЕРОН РЕТАРД ТАБ 80МГ №30</t>
  </si>
  <si>
    <t>ТИАМИНА ХЛОРИД 5% Р-Р 1МЛ №10 ЕРЕВАН АРМЕНИЯ</t>
  </si>
  <si>
    <t>ТОМИД ТАБ 10МГ №50</t>
  </si>
  <si>
    <t>УТРОЖЕСТАН КАПС 100МГ №28</t>
  </si>
  <si>
    <t>ФАРМАДЕКС ГЛ КАПЛИ 0.1% 10МЛ</t>
  </si>
  <si>
    <t>ЧАЙ ШИПОВНИК 2Г ПАКЕТ №20 ФЛОРА УНИПРОМ</t>
  </si>
  <si>
    <t>ЭНАЛАПРИЛ 5 МГ №20 БАРИСОВСКИЙ</t>
  </si>
  <si>
    <t>АМОКСИЦИЛЛИН КАПС 500Г №10 КИТАЙ</t>
  </si>
  <si>
    <t>ДЕКСАМЕТАЗОН  ГЛ КАПЛИ 5МЛ МЕРРЕМЕД</t>
  </si>
  <si>
    <t>КАЛИЯ ХЛОРИД Р-Р  4% 10МЛ №10 МЕРРИМЕД</t>
  </si>
  <si>
    <t>КЛОПИДОГРЕЛ КАПС 75МГ №30 УЗБ</t>
  </si>
  <si>
    <t>КЛОПИДОГРЕЛ ТАБ 75МГ №30 РАДИКС</t>
  </si>
  <si>
    <t>МЕРКАЦИН Р-Р ДЛЮ ИНЕК 500МГ №1</t>
  </si>
  <si>
    <t>НЕБИЛЕТ 5 МГ №28</t>
  </si>
  <si>
    <t>СОЛОДКОВОГО КОРНЯ СИРОП 90 МЛ</t>
  </si>
  <si>
    <t>СУПРАЛГИН РАСТВОР ДЛЯ ИНЪ. 20МГ/1МЛ (MERRYMED FARM)</t>
  </si>
  <si>
    <t>СУПРАЛГИН ТАБ 25МГ №20 МЕРРЕМЕД</t>
  </si>
  <si>
    <t>ФЛУКОНАЗОЛ КАПС 50 МГ №7 РЕМЕДИ</t>
  </si>
  <si>
    <t>ХОЛУДЕКСАН КАПСУЛЫ 300МГ №20</t>
  </si>
  <si>
    <t>БИОФЛОКС Р-Р 100МЛ</t>
  </si>
  <si>
    <t>ЛЕВОФАСТ Р-Р 100МЛ</t>
  </si>
  <si>
    <t>СУПРИМА ЛОР ПАСТ №16</t>
  </si>
  <si>
    <t>ЦЕФРАЗ ТАБ 200МГ №10</t>
  </si>
  <si>
    <t>АКРИДОФЕРОН АМП 2МЛ №5</t>
  </si>
  <si>
    <t>АЛЬЦЕТРО ТАБ 5МГ №20</t>
  </si>
  <si>
    <t>БЕПАНТЕН МАЗ 5% 30ГР</t>
  </si>
  <si>
    <t>БОЛНОЛ ДФ Р-Р 3МЛ №10</t>
  </si>
  <si>
    <t>ГИДРОКАРТИЗОН МАЗ 1% 10г   НИЖФАРМ</t>
  </si>
  <si>
    <t>ГЛЮКОФАЖ ТАБ 500МГ №60</t>
  </si>
  <si>
    <t>ИНДОМЕТАЦИН СОФАРМА ТАБ №30</t>
  </si>
  <si>
    <t>КО-АМЛЕССА 4 МГ/ 10 МГ ТАБ №30</t>
  </si>
  <si>
    <t>КО-АМЛЕССА 4 МГ/ 5 МГ ТАБ №30</t>
  </si>
  <si>
    <t>КО-АМЛЕССА 8 МГ/ 5 МГ ТАБ №30</t>
  </si>
  <si>
    <t>ЛЕВОДЕКС ТАБ. 500МГ №5</t>
  </si>
  <si>
    <t>ЛЕВОМЕКОЛЬ МАЗЬ 40 Г (КРАСНАЯ ЗВЕЗДА)</t>
  </si>
  <si>
    <t>ЛЕВОТИН СИРОП 2,5МГ\5МЛ ПО 30МЛ</t>
  </si>
  <si>
    <t>ЛЕВОТИН ТАБ 5МГ №10</t>
  </si>
  <si>
    <t>ЛИОТОН ГЕЛЬ 30 Г</t>
  </si>
  <si>
    <t>ЛОРИНДЕН С МАЗЬ 15 Г ПОЛША</t>
  </si>
  <si>
    <t>МЕЗАТОН ГЛ.КАПЛИ 2,5% 5 МЛ</t>
  </si>
  <si>
    <t>МЕТРОНИДАЗОЛ ТАБ 0,25МГ №10 РОССИЯ</t>
  </si>
  <si>
    <t>ОФТАН ДЕКСАМЕТАЗОН 0,1% 5 МЛ ГЛ.КАПЛИ</t>
  </si>
  <si>
    <t>ПАНКРЕАТИН ТАБ. 25 ЕД № 60 БИОСИНТЕЗ</t>
  </si>
  <si>
    <t>ПАНКРЕАТИН ТАБ. 25 ЕД № 60 ИРБИТ</t>
  </si>
  <si>
    <t>ПАРАДЕКС Р-Р 100МЛ</t>
  </si>
  <si>
    <t>ПИРАЦИНП RG 100МГ ТАБ №10</t>
  </si>
  <si>
    <t>РИНОМАКС АКТИВ ТАБ №10</t>
  </si>
  <si>
    <t>СЕПТАЛЕТЕ ТОТАЛ СПРЕЙ 30 мл. №1</t>
  </si>
  <si>
    <t>ТАУМЕД ГЛ КАПЛИ 4% 10МЛ</t>
  </si>
  <si>
    <t>ТОНОПРОСТ КАПС 0,4МГ №30</t>
  </si>
  <si>
    <t>УЛКАВИС ТАБ 120МГ №56</t>
  </si>
  <si>
    <t>ФЕРРОКАЛ СИРОП 200МЛ</t>
  </si>
  <si>
    <t>ЙОДАСК ТАБ 200МГ №100</t>
  </si>
  <si>
    <t>ШПРИЦ 2 МЛ №100 ГУЛИСТОН</t>
  </si>
  <si>
    <t>АКТИВНЫЙ KАЛЬЦИЙ AAG+330МЛ БАНАН АЗИЯ ГОЛД</t>
  </si>
  <si>
    <t>АСКОРБИНОВАЯ К-ТА 5% 2МЛ №10 (ДЕНТАФИЛ )</t>
  </si>
  <si>
    <t>БРОМГЕКСИН 0,08 МГ №10 РОССИЯ</t>
  </si>
  <si>
    <t>ВОЛЬТАРЕН ЭМУЛЬГЕЛЬ 1% 20Г</t>
  </si>
  <si>
    <t>ГЕТРЫ ЭЛАСТИЧНЫЙ 3 №1 UNIVERSAL</t>
  </si>
  <si>
    <t>ГЕТРЫ ЭЛАСТИЧНЫЙ №1</t>
  </si>
  <si>
    <t>ГЛАНДИН Е2 ВАГ ТАБ №1</t>
  </si>
  <si>
    <t>МАРЛЯ МЕД. 5 МЕТР</t>
  </si>
  <si>
    <t>РИБИЙ ЖИР 0,3Г БЕЗ ДОБАВК №50</t>
  </si>
  <si>
    <t>РИБИЙ ЖИР 0,78Г БЕЗ ДОБАВК №50</t>
  </si>
  <si>
    <t>ФЛЮДИТЕК СИРОП 2% 125МЛ</t>
  </si>
  <si>
    <t>ЧАЙ КОРА ДУБА ПАКЕТ №20 МУНИС</t>
  </si>
  <si>
    <t>ЧАЙ ШАЛФЕЙ 2Г ПАКЕТ №20 ФЛОРА УНИПРОМ</t>
  </si>
  <si>
    <t>ЧЕРНИКА ЛИК КАПС №20</t>
  </si>
  <si>
    <t>АЛЛЕРВИЛ 10 МГ/5 МГ №10</t>
  </si>
  <si>
    <t>БАКТОВИТ ГЛ КАПЛИ 10МЛ</t>
  </si>
  <si>
    <t>БЕТАДИН 30 МЛ</t>
  </si>
  <si>
    <t>БОЛНОЛ ТАБ №100</t>
  </si>
  <si>
    <t>БРОНХИПРЕТ ТАБ №20</t>
  </si>
  <si>
    <t>ГЕПАРИНОВАЯ МАЗЬ Д/НАР 25ГР БЕЛМЕД</t>
  </si>
  <si>
    <t>ГРАМИДДИН С АНЕСТЕТИКОМ СПРЕЙ</t>
  </si>
  <si>
    <t>КАРБАМАЗЕПИН 200 МГ №20   ЗДОРОВЬЕ</t>
  </si>
  <si>
    <t>КЕТОРОЛАК 30 МГ/1 МЛ №10 АМП/СИНТЕЗ/</t>
  </si>
  <si>
    <t>КЕФЕНТЕК ПЛАСТЕР 10СМ*7СМ №7</t>
  </si>
  <si>
    <t>КО-АМЛЕССА 8 МГ/ 10 МГ ТАБ №30</t>
  </si>
  <si>
    <t>КОРЕГА КРЕМ  ОСВЕЖАЮЩИЙ ВКУС  40ГР</t>
  </si>
  <si>
    <t>КОРЕГА КРЕМ ЭКСТРА СИЛНИЙ МЯТНЫЙ40ГР</t>
  </si>
  <si>
    <t>ЛИБЕКСИН ТАБ. 100МГ №20</t>
  </si>
  <si>
    <t>НЕБУФЛЮЗОН АМП 0,04Г 2Х10</t>
  </si>
  <si>
    <t>НЕЙРОТОН Р-Р Д/И 2МЛ №5</t>
  </si>
  <si>
    <t>ОФТАН ТИМОЛОЛ 0,5% 5 МЛ ГЛ.КАПЛИ</t>
  </si>
  <si>
    <t>ПАНТОГАМ СИРОП 100 МЛ</t>
  </si>
  <si>
    <t>ПОЛИОКСИДОНИЙ СУПП 6МГ №10</t>
  </si>
  <si>
    <t>ПРЕДНИЗОЛОН МАЗЬ 0,5% 10Г РОССИЯ</t>
  </si>
  <si>
    <t>РЕЛИФ  СВЕЧИ №12</t>
  </si>
  <si>
    <t>РЕЛИФ МАЗ РЕКТ 28,4Г</t>
  </si>
  <si>
    <t>СИРИГЛОБИН СИРОП 200МЛ</t>
  </si>
  <si>
    <t>СУЛЬФАКАМФОКАИН 10% 2*10 АМП.ЕРЕВАН</t>
  </si>
  <si>
    <t>ТИМАЛИН Р-Р 10МГ №10 БИОФАРМА</t>
  </si>
  <si>
    <t>ТОЛПИРЕКС ТАБ 150МГ №30</t>
  </si>
  <si>
    <t>ЭГИЛОК ТАБ 25МГ №60</t>
  </si>
  <si>
    <t>ЭЛЬКАР КАПЛИ 50МЛ</t>
  </si>
  <si>
    <t>ЭНАМ 2.5 МГ №30</t>
  </si>
  <si>
    <t>ЭРИТРОМИЦИН ТАБЛЕТКИ 100МГ №10. ТОРИМЕД</t>
  </si>
  <si>
    <t>АЛЛОХОЛ ТАБ №10 УРАЛБИОФАРМ САРИК</t>
  </si>
  <si>
    <t>БРУФЕН РАПИД КАПС 200МГ №10</t>
  </si>
  <si>
    <t>БРУФЕН РАПИД КАПС 400МГ №10</t>
  </si>
  <si>
    <t>ГЕРБИОН СИРОП ПОДОРОЖНИКА 150МЛ</t>
  </si>
  <si>
    <t>ДЕТРИВЕЛЛ СПРЕЙ 10МЛ</t>
  </si>
  <si>
    <t>ДИНАПАР  ГЕЛ 30ГР</t>
  </si>
  <si>
    <t>ДРОПЛЕКС УШН КАПЛИ 15МЛ</t>
  </si>
  <si>
    <t>ЗЕФЕКСАЛ ТАБ 120МГ №20</t>
  </si>
  <si>
    <t>КАЛЬЦЕМИН ТАБ №120</t>
  </si>
  <si>
    <t>КАРДИВА ТАБ 6,25МГ №28</t>
  </si>
  <si>
    <t>КЛИНДАЦИН КРЕМ ВАГ 2% 20Г</t>
  </si>
  <si>
    <t>КСИЛАТ Р-Р 200МЛ ЮРИЯ ФАРМ</t>
  </si>
  <si>
    <t>МЕЛЕПСИН ТАБ 200МГ №50</t>
  </si>
  <si>
    <t>МЕРКАЦИН Р-Р ДЛЮ ИНЕК 100МГ №1</t>
  </si>
  <si>
    <t>МИФОН 1000 КАПС 150МГ №20</t>
  </si>
  <si>
    <t>НОВОКАИН 0,5% 5МЛ №10 МЕРРЕМЕД</t>
  </si>
  <si>
    <t>ОМЕГА-3-ЛИК КАПС №50</t>
  </si>
  <si>
    <t>ПАНТОДЕРМ МАЗ 5% 30Г</t>
  </si>
  <si>
    <t>ПРЕДУКТАЛ ОД 80 МГ №30</t>
  </si>
  <si>
    <t>РОЛИНОЗ ТАБЛ. 10МГ. №10</t>
  </si>
  <si>
    <t>СЕЛЕМИН 5С Р-Р 100МЛ</t>
  </si>
  <si>
    <t>СУАРОН ТАБ 100МГ №20</t>
  </si>
  <si>
    <t>СУПРАСТИН АМП. 1МЛ №5 ЭГИС</t>
  </si>
  <si>
    <t>ТИВОРТЕМ МЕРРИМЕД 100МЛ</t>
  </si>
  <si>
    <t>ТРАВАМАКС ЛЕДЕНЦЫ АПЕЛСИН КЛУБНИКА №150</t>
  </si>
  <si>
    <t>ТРАВАМАКС ЛЕДЕНЦЫ МЁД ЛИМОН №150</t>
  </si>
  <si>
    <t>ТРИХАПОЛ ТАБ 250МГ №20</t>
  </si>
  <si>
    <t>УРОНЕФРОН ТАБ 188МГ №60</t>
  </si>
  <si>
    <t>УРСОСАН 250 МГ №10 ПРОМЕД</t>
  </si>
  <si>
    <t>ФЕМОСТОН 1/5 №28 КОНТИ</t>
  </si>
  <si>
    <t>ЦЕФПОД 100МГ ТАБ №10</t>
  </si>
  <si>
    <t>ЦЕФПОД 200МГ ТАБ №10</t>
  </si>
  <si>
    <t>ЦЕФПОД СУСП 50М/5МЛ</t>
  </si>
  <si>
    <t>ЦИПРОЛЕТ 500МГ ТАБ. №10</t>
  </si>
  <si>
    <t>ЦИПРОЛЕТ А ТАБ. №10</t>
  </si>
  <si>
    <t>ЭКЗОДЕРИЛ 1% КРЕМ 15ГР</t>
  </si>
  <si>
    <t>ЭСЛОТИН СИРОП 60МЛ</t>
  </si>
  <si>
    <t>КЛАБЕЛ ТАБ 500МГ №14</t>
  </si>
  <si>
    <t>МИЛТ СПРЕЙ НАЗАЛНЫЕ  10МЛ</t>
  </si>
  <si>
    <t>ОМЕЗ КАПС №30 ЗУННУР ФАРМ</t>
  </si>
  <si>
    <t>ПАРАЦЕТАМОЛ 500МГ ТАБ №10 ТАТХИМФАРМ</t>
  </si>
  <si>
    <t>СИСПРЕС ТАБ 500МГ №14</t>
  </si>
  <si>
    <t>УЛКАРИЛ ТАБ 800МГ №25</t>
  </si>
  <si>
    <t>ЦЕФАЗОЛИН 1,0Г СИНТЕЗ</t>
  </si>
  <si>
    <t>АДЖИСЕПТ №24 ПАСТИЛКИ СО ВКУСОМ</t>
  </si>
  <si>
    <t>АМОКСИКЛАВ ТАБ 2Х 1000МГ №14</t>
  </si>
  <si>
    <t>АМПИЦИЛИНА КАПС 250МГ №10 РЕМИДИ</t>
  </si>
  <si>
    <t>АНАЛЬГИН ТАБ. №6 РЕМЕДИ</t>
  </si>
  <si>
    <t>АНТИГРИППИН ТАБЛЕТКИ - №10. ЗИЁ НУР</t>
  </si>
  <si>
    <t>АЦИКЛОВИР 0,2 МГ ТАБ №20 АКОС</t>
  </si>
  <si>
    <t>БИСЕПТОЛ ТАБ 480МГ №20 ПОЛША</t>
  </si>
  <si>
    <t>БРОНХОЛИТИН СИРОП 125 МЛ</t>
  </si>
  <si>
    <t>ВИКАСОЛ ТАБ №20</t>
  </si>
  <si>
    <t>ГЕПИРИД 1 МГ ТАБЛЕТКИ №30</t>
  </si>
  <si>
    <t>ДИРОТОН ТАБ.10МГ №28</t>
  </si>
  <si>
    <t>ДИРОТОН ТАБ.5МГ №28</t>
  </si>
  <si>
    <t>ДОКТОР МОМ МАЗЬ 20ГР</t>
  </si>
  <si>
    <t>МЕТРОНИДАЗОЛ СУПП 500МГ №10 ШАРК ДАРМОН</t>
  </si>
  <si>
    <t>НЕБУТАМОЛ Р-Р 2МЛ №10</t>
  </si>
  <si>
    <t>ОБЛЕПИХОВОЕ МАСЛО 50МЛ УКРАИНА</t>
  </si>
  <si>
    <t>СИНУПРЕТ СИРОП 100МЛ</t>
  </si>
  <si>
    <t>СОЛОДКОВОГО КОРНЯ СИРОП 40 МЛ</t>
  </si>
  <si>
    <t>УНИ-ФЕСТАЛ №100</t>
  </si>
  <si>
    <t>ФЛУЦИНАР N МАЗЬ 15Г</t>
  </si>
  <si>
    <t>ФЛУЦИНАР ГЕЛЬ 0,025% 15 Г</t>
  </si>
  <si>
    <t>ФЛУЦИНАР МАЗЬ 15Г</t>
  </si>
  <si>
    <t>ЭНАП-НL 10МГ/12.5МГ №20</t>
  </si>
  <si>
    <t>АМПРИЛАН 5 МГ №30</t>
  </si>
  <si>
    <t>АНГАЛ ПАСТ ЛИМОН №24</t>
  </si>
  <si>
    <t>БИФОЛАК ЦИНКУМ 1,5Г №10 (САШЕ)</t>
  </si>
  <si>
    <t>ГЕКСИКОН СУПП №10</t>
  </si>
  <si>
    <t>ДЕРМАЗОЛ 2% ШАМПУНЬ 8 МЛ №1</t>
  </si>
  <si>
    <t>ДОКТОР МОМ СИРОП 100МЛ</t>
  </si>
  <si>
    <t>КЕТОТИФЕН ТАБЛ. №30 НАВБАХОР</t>
  </si>
  <si>
    <t>КЛОФИТ ТАБ. 50МГ №24</t>
  </si>
  <si>
    <t>ЛЕФНО ТАБ 20МГ №30</t>
  </si>
  <si>
    <t>ПОЛИОКСИДОНИЙ ЛИОФ Р-Р 6МГ №5</t>
  </si>
  <si>
    <t>РИНЗА ТАБ  №10</t>
  </si>
  <si>
    <t>СОНАПАКС 25МГ №60</t>
  </si>
  <si>
    <t>ТРОКСЕВАЗИН ГЕЛ 2% 40Г</t>
  </si>
  <si>
    <t>ФРАКДЖОИН 500 МГ №30</t>
  </si>
  <si>
    <t>ФУРАДОНИН 50МГ ТАБ №10</t>
  </si>
  <si>
    <t>АНАФЕРОН ДЕТСКИЙ КАПЛИ 25МЛ</t>
  </si>
  <si>
    <t>АНУЗОЛ СВЕЧИ №10 РОССИЯ</t>
  </si>
  <si>
    <t>АПИЛАК 10 МГ №10</t>
  </si>
  <si>
    <t>АСКОРБИНКА 3,0 Г №1</t>
  </si>
  <si>
    <t>АЦИКЛОВИР 0,2 МГ ТАБ №20 РЕВУЛЕТ</t>
  </si>
  <si>
    <t>ВЕРОНА №60</t>
  </si>
  <si>
    <t>ВИТАГУМ   МАРМЕЛАД №300</t>
  </si>
  <si>
    <t>ГЛЮКОЗА 5% Р-Р Д/ИНФ 100 МЛ МЕРРЕМЕД</t>
  </si>
  <si>
    <t>КАМЕТОН СПРЕЙ 20МЛ</t>
  </si>
  <si>
    <t>ЛЕВОРЕКС ТАБ 500МГ №5</t>
  </si>
  <si>
    <t>МУКАЛТИН 50 МГ №10 ВИФИТЕК РОССИЯ</t>
  </si>
  <si>
    <t>НОШ-БРА ТАБ. 0,04 Г №20</t>
  </si>
  <si>
    <t>ПИРАЦЕТАМ КАПС 200МГ №60 РОССИЯ</t>
  </si>
  <si>
    <t>СИНТОМИЦИН СУПП 250МГ №10 (MERRYMED)</t>
  </si>
  <si>
    <t>СПАЗМОВЕРИН 20 МГ 2 МЛ №10</t>
  </si>
  <si>
    <t>СУПРИМА-БРОНХО СИРОП 100МЛ</t>
  </si>
  <si>
    <t>ЦИАНОКОБАЛАМИН №10 ЕРЕВАН АРМЕНИЯ</t>
  </si>
  <si>
    <t>ЦИПРОФЛОКСАЦИН 500МГ №10 ЦИПРОЛ</t>
  </si>
  <si>
    <t>ЭЛЬКАР КАПЛИ 25МЛ</t>
  </si>
  <si>
    <t>ЭРГОФЕРОН ТАБ №20</t>
  </si>
  <si>
    <t>АКТИВНЫЙ KАЛЬЦИЙ AAG+330МЛ МАГНИЙ АЗИЯ ГОЛД</t>
  </si>
  <si>
    <t>АКТОВЕГИН Р-Р 10МЛ №5</t>
  </si>
  <si>
    <t>АМБЦЕТ ТАБ №10</t>
  </si>
  <si>
    <t>АМИЗОНЧИК СИРОП 100МЛ</t>
  </si>
  <si>
    <t>АМИТРИПТИЛИН ТАБ 10МГ №50 ГРИНДЕКС</t>
  </si>
  <si>
    <t>АНТИ-БИД ШАМПУН ДЛЯ ВОЛ 50МЛ (КОМПЛЕКТ)</t>
  </si>
  <si>
    <t>БИСАКОДИЛ СУПП 10МГ  №10 ФАРМАПРИМ</t>
  </si>
  <si>
    <t>БИСОПРОЛОЛ 5 МГ №30 РАДИКС</t>
  </si>
  <si>
    <t>БРОМГЕКСИН СИРОП 40МЛ ФАРМАКОМ</t>
  </si>
  <si>
    <t>ВЕРМОКС ТАБ 100МГ №6</t>
  </si>
  <si>
    <t>ВИТАМИН Е 400МГ КАПС №30 МИНСК</t>
  </si>
  <si>
    <t>ГИЛОБА КАПС 40МГ №30</t>
  </si>
  <si>
    <t>ГЛИКЛАМИД ТАБ 5МГ №50</t>
  </si>
  <si>
    <t>ДЕ-НОЛ 120МГ №112 ТАБ</t>
  </si>
  <si>
    <t>ДИКЛОВИТ КАПС 30</t>
  </si>
  <si>
    <t>ИММУНАЛ ТАБ 80МГ №20</t>
  </si>
  <si>
    <t>ЙОД Р-Р 5%.10МЛ ЗИЁ НУР</t>
  </si>
  <si>
    <t>КАЛГЕЛ ГЕЛ 10Г</t>
  </si>
  <si>
    <t>КЕТОТИФЕН ТАБЛ. №30 (БОРИСОВСКИЙ)</t>
  </si>
  <si>
    <t>ЛЕВОФЛОКСАЦИН Р-Р  100МЛ РАДИКС</t>
  </si>
  <si>
    <t>ЛИВСОН ВИТА КАПС №50</t>
  </si>
  <si>
    <t>МУКАЛТИН 50 МГ №10 ТАТХИМФАРМ РОССИЯ</t>
  </si>
  <si>
    <t>НОРМАДОКС ТАБ №30</t>
  </si>
  <si>
    <t>НОШ-БРА АМП 2МЛ №10</t>
  </si>
  <si>
    <t>ПАНФОР SR ТАБ 1000МГ №100</t>
  </si>
  <si>
    <t>САЛЬБУТАМОЛ-НЕО АЭР 100ДОЗ 12МЛ</t>
  </si>
  <si>
    <t>СИСТЕМА  ХИТОЙ  №25</t>
  </si>
  <si>
    <t>ТИВОРТИН АСПАРТАТ Р-Р 200МЛ СИРОП</t>
  </si>
  <si>
    <t>УГРИ СТОП МАЗ 15Г</t>
  </si>
  <si>
    <t>УКРОПНАЯ МАСЛА 50МЛ</t>
  </si>
  <si>
    <t>УРОФУРАГИН ТАБ 50МГ №30</t>
  </si>
  <si>
    <t>ФЛУКОНАЗОЛ КАПС 150 МГ №1 РАДИКС</t>
  </si>
  <si>
    <t>ХЛОРГЕКСИДИНА БИГЛЮКОНАТ 0,05 % - 90МЛ</t>
  </si>
  <si>
    <t>ЦЕФОТАКСИМ АМП 1МГ  MERRYMED</t>
  </si>
  <si>
    <t>ЭНАЛАЗИД МОНО ТАБ 10МГ №20</t>
  </si>
  <si>
    <t>АЛТЕЙКА СИРОП ПО 100 МЛ ТОРИМЕД</t>
  </si>
  <si>
    <t>ГЛИЦИН ТАБЛЕТКА 100МГ- №50. ТОРИМЕД</t>
  </si>
  <si>
    <t>ГЛЮКОЗА 40% 10МЛ №10 ДЕНТАФИЛ</t>
  </si>
  <si>
    <t>ДЕКСАМЕТАЗОН  ГЛ КАПЛИ 5МЛ ДЕНТАФИЛ</t>
  </si>
  <si>
    <t>ДИКЛОФЕНАК 2,5% 3 МЛ №5 ЖУРАБЕК</t>
  </si>
  <si>
    <t>ДИКЛОФЕНАК СУПП 100МГ №10 ДЕНТАФИЛ</t>
  </si>
  <si>
    <t>НОВОКАИН 2% 2МЛ №10 ЖУРАБЕК</t>
  </si>
  <si>
    <t>ПИРИДОКСИН (ВИТ В6) 5% 1 МЛ №10 ЖУРАБЕК</t>
  </si>
  <si>
    <t>СТРУЧКОВОГА ПЕРЦА 25МЛ</t>
  </si>
  <si>
    <t>ЦЕФОТАКСИМ АМП 1МГ  ДЕНТАФИЛ</t>
  </si>
  <si>
    <t>ДИНАПАР AQ Р-Р Д/ИН 75МГ 1МЛ №5</t>
  </si>
  <si>
    <t>ЗЕРКАЛА С НУКУС МЕД</t>
  </si>
  <si>
    <t>ОНТИК-MD4 ТАБ 4МГ №10</t>
  </si>
  <si>
    <t>ТЕКСИВЕЛ ПОР ЛИОФ Д/ИН 20МГ №1</t>
  </si>
  <si>
    <t>АДЖИСЕПТ БАНКА №100</t>
  </si>
  <si>
    <t>АМБРОКСОЛ СИРОП 100МЛ РЕМЕДИ</t>
  </si>
  <si>
    <t>АМИЗОН ТАБ. 125МГ №10</t>
  </si>
  <si>
    <t>АСИБРОКС ШИПУЧ ТАБ 200МГ №24</t>
  </si>
  <si>
    <t>АСИБРОКС ШИПУЧ ТАБ 600МГ №12</t>
  </si>
  <si>
    <t>АЭРТАЛ ТАБ 100 МГ №60</t>
  </si>
  <si>
    <t>БАГЕДА ТАБ  20МГг №30</t>
  </si>
  <si>
    <t>БЕТАДИН МАЗЬ 10% 20 Г</t>
  </si>
  <si>
    <t>БЕТАЙОДИН Р-Р 100МЛ</t>
  </si>
  <si>
    <t>БРИЗЕЗИ ТАБ 4МГ №30</t>
  </si>
  <si>
    <t>ГЕЕ БАРАЛГИН ТАБ. 10*10</t>
  </si>
  <si>
    <t>ГЕНТАМИЦИН 80МГ/2МЛ №25 КРКА</t>
  </si>
  <si>
    <t>ГЛОБЕКС КАПС №30</t>
  </si>
  <si>
    <t>ДЕПРЕС КАПС 20МГ №16</t>
  </si>
  <si>
    <t>ДИАЛИПОН Р-Р 300МГ Д/И 10МЛ №5</t>
  </si>
  <si>
    <t>ДИАФОРМИН ТАБ 500МГ №30</t>
  </si>
  <si>
    <t>ДИСТРЕПТАЗА СУПП РЕКТ №6</t>
  </si>
  <si>
    <t>ДЮФАЛАК МАМА/БЕЙБИ СИРОП 200МЛ</t>
  </si>
  <si>
    <t>ЗИЛТ 75МГ №28</t>
  </si>
  <si>
    <t>ИМУДОН ТАБ №40</t>
  </si>
  <si>
    <t>КАНАМИЦИН 1Г СИНТЕЗ</t>
  </si>
  <si>
    <t>КАРДИОАССИС ТАБ №60</t>
  </si>
  <si>
    <t>КЛАВОМЕД СУСП 156,25МГ/5МЛ 80МЛ</t>
  </si>
  <si>
    <t>КОНВУЛЕКС КАПС 300МГ №100</t>
  </si>
  <si>
    <t>КОНТРИВЕН Р-Р 1МЛ №10 БИОФАРМА</t>
  </si>
  <si>
    <t>КРУЖКА ЭСМАРХА №2</t>
  </si>
  <si>
    <t>КУЛЕНТО ГРАНУЛИ 4МГ САШЕ №28</t>
  </si>
  <si>
    <t>ЛЕВОКСИМЕД ТАБ 500МГ №7</t>
  </si>
  <si>
    <t>ЛИВЕРИН КАПС 0,1МГ №24</t>
  </si>
  <si>
    <t>ЛОНГИДАЗА СУПП №10</t>
  </si>
  <si>
    <t>ЛОРАТАЛЬ ТАБЛЕТКИ № 30</t>
  </si>
  <si>
    <t>ЛЮГОЛЬ С ГЛИЦЕРИНОМ 20МЛ ФАРМАКОМ</t>
  </si>
  <si>
    <t>МАСКА КОРА №1</t>
  </si>
  <si>
    <t>МЕНОВАЗАН 30 Г МАЗ ЗИЁ НУР</t>
  </si>
  <si>
    <t>МЕТОКЛОПРАМИД Р-Р 2МЛ №5 РАДИКС</t>
  </si>
  <si>
    <t>МИГ ДЕТСКИЙ СИРОП 100МЛ</t>
  </si>
  <si>
    <t>НАЙЗ ГЕЛ 1% 20Г</t>
  </si>
  <si>
    <t>НАСМОРК ТОТАЛ ТАБ №10</t>
  </si>
  <si>
    <t>НЕЛАДЕКС  ГЛ.КАПЛИ/УШН 0,1% 5 МЛ №1</t>
  </si>
  <si>
    <t>НЕЛАДЕКС НАЗ СПРЕЙ 15МЛ</t>
  </si>
  <si>
    <t>НОЛГРИПП ДЖУНИОР СИРОП ДЕТСКИЙ КЛУБНИКИ 60МЛ</t>
  </si>
  <si>
    <t>НОРМАДИПИН ТАБ 10МГ №30</t>
  </si>
  <si>
    <t>ОМЕПРАЗОЛ-АДЖО КАПС 20МГ №30</t>
  </si>
  <si>
    <t>ОТИПАКС УШНЫЕ/КАП 16Г №1</t>
  </si>
  <si>
    <t>ПЕФСАЛ КАПСА С ПОРОЩОК ДЛЯ ИНГА 50/500</t>
  </si>
  <si>
    <t>ПИРИДОКСИН (ВИТ В6) 5% 1 МЛ №10 КИТАЙ</t>
  </si>
  <si>
    <t>ПРАЙД 2 ТАБЛЕТКИ 2МГ/500МГ№30</t>
  </si>
  <si>
    <t>ПРОСТАМОЛ УНО КАПС. №30</t>
  </si>
  <si>
    <t>ПРОТИФЛАЗИД КАПЛИ 30МЛ</t>
  </si>
  <si>
    <t>РЕВМОКСИКАМ ТАБ. 7,5МГ №20</t>
  </si>
  <si>
    <t>СЕДОНИК КАП №30</t>
  </si>
  <si>
    <t>СЕРТОФЕН ГЕЛ 60ГР</t>
  </si>
  <si>
    <t>СПРИНЦОВКА ПВХ Б-2</t>
  </si>
  <si>
    <t>ТАНОМЕТР ИАД-01 "АДЬЮТОР"</t>
  </si>
  <si>
    <t>ТЕЙМУРОВА СРЕЙ Д/НОГ 150МЛ №1</t>
  </si>
  <si>
    <t>ТЕРИКС ТАБ №10</t>
  </si>
  <si>
    <t>ТЕТРАЦИКЛИН 0,1Г №10 БЕЛМЕД</t>
  </si>
  <si>
    <t>ТЕТРАЦИКЛИНОВАЯ  МАЗЬ  3% 15ГР  СИНТЕЗ</t>
  </si>
  <si>
    <t>ТОКСИДОКС КАПС №10</t>
  </si>
  <si>
    <t>ФОРИНЕКС СПРЕЙ НАЗ 500МКГ 140ДОЗ</t>
  </si>
  <si>
    <t>ХЛОРОФЛИЛЛИПТ ПЛЮС СПРЕЙ 20МЛ</t>
  </si>
  <si>
    <t>ЭНАП-Н 10МГ/25МГ №20</t>
  </si>
  <si>
    <t>ЭНТЕРОЛ ПОР 250МГ №10</t>
  </si>
  <si>
    <t>ЭТОКСИБ ТАБ 60МГ №14</t>
  </si>
  <si>
    <t>ЭТОКСИБ ТАБ 90МГ №14</t>
  </si>
  <si>
    <t>ЮНИКОЛД ФОРТЕ ТАБ №10</t>
  </si>
  <si>
    <t>АКТОВЕГИН Р-Р 2МЛ №5</t>
  </si>
  <si>
    <t>БИСАКОДИЛ СУПП 10МГ  №10 ШАРК ДАРМОН</t>
  </si>
  <si>
    <t>КАЛЬЦИЙ Д3 СУПЕР №50 ДОРА ЛАЙН</t>
  </si>
  <si>
    <t>КЛЕВИКС УЛЬТРА ТАБ 75МГ №30</t>
  </si>
  <si>
    <t>МАГНЕ В6 СУПЕР ТАБ №50 ДОРА ЛАЙН</t>
  </si>
  <si>
    <t>НЕЙРОМИДИН ТАБ 20МГ №50</t>
  </si>
  <si>
    <t>НИЖАГАРА  ЛОНГ ЛАСТ 100МГ №4</t>
  </si>
  <si>
    <t>РИБОКСИН 2% 10МЛ №10 ГРОТЕКС</t>
  </si>
  <si>
    <t>ТОБРАДРОП-ДХ  КАПЛ ГЛАЗ 5МЛ</t>
  </si>
  <si>
    <t>ФЕРУМФОЛ ТАБ №30</t>
  </si>
  <si>
    <t>ВИФЕРОН СУПП.- (100000МЕ) №10</t>
  </si>
  <si>
    <t>ДЕМАТОН В12 АМП  5МЛ №5</t>
  </si>
  <si>
    <t>ЗАЙТУН ЁГИ 75МЛ</t>
  </si>
  <si>
    <t>КАРСИЛ ТАБ 22,5МГ №80</t>
  </si>
  <si>
    <t>МАМАВИТ ЛАКТАЦИЯ  КАПС №60</t>
  </si>
  <si>
    <t>МАМАВИТ ПРЕНАТАЛ КАПС №40</t>
  </si>
  <si>
    <t>МЕТИЛУРАЦИЛ СУПП 500МГ №10 РОССИЯ</t>
  </si>
  <si>
    <t>САЖ ВАЗЕЛИН 70Г</t>
  </si>
  <si>
    <t>ТЕВАРТЕМ 100МЛ МЕРРИМЕД</t>
  </si>
  <si>
    <t>УРОЛЕСАН СИРОП 180МЛ</t>
  </si>
  <si>
    <t>ФЛЮКОЛД ТАБ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</si>
</sst>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6"/>
      <color theme="1"/>
      <name val="Georgia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Bauhaus 93"/>
      <family val="5"/>
    </font>
    <font>
      <b/>
      <sz val="11"/>
      <color theme="1"/>
      <name val="Bauhaus 93"/>
      <family val="5"/>
    </font>
    <font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/>
    <xf numFmtId="14" fontId="8" fillId="0" borderId="1" xfId="0" applyNumberFormat="1" applyFont="1" applyBorder="1" applyAlignment="1">
      <alignment horizontal="center"/>
    </xf>
    <xf numFmtId="164" fontId="4" fillId="0" borderId="1" xfId="1" applyNumberFormat="1" applyFont="1" applyBorder="1"/>
    <xf numFmtId="0" fontId="10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0"/>
  <sheetViews>
    <sheetView view="pageLayout" workbookViewId="0">
      <selection activeCell="A5" sqref="A5"/>
    </sheetView>
  </sheetViews>
  <sheetFormatPr defaultRowHeight="15" x14ac:dyDescent="0.25"/>
  <cols>
    <col min="1" max="1" width="33" style="1" customWidth="1"/>
    <col min="2" max="2" width="10.5703125" style="2" customWidth="1"/>
    <col min="3" max="3" width="6.85546875" style="1" customWidth="1"/>
    <col min="4" max="4" width="32.5703125" style="1" customWidth="1"/>
    <col min="5" max="5" width="10.140625" style="1" customWidth="1"/>
    <col min="6" max="6" width="6.85546875" style="1" customWidth="1"/>
    <col min="7" max="7" width="12.7109375" style="1" customWidth="1"/>
    <col min="8" max="8" width="9.7109375" style="1" customWidth="1"/>
    <col min="9" max="9" width="13.7109375" style="1" customWidth="1"/>
    <col min="10" max="10" width="30.7109375" style="1" customWidth="1"/>
    <col min="11" max="16384" width="9.140625" style="1"/>
  </cols>
  <sheetData>
    <row r="1" spans="1:6" ht="33" x14ac:dyDescent="0.45">
      <c r="A1" s="13" t="s">
        <v>38</v>
      </c>
      <c r="B1" s="13"/>
      <c r="C1" s="13"/>
      <c r="D1" s="13"/>
      <c r="E1" s="13"/>
      <c r="F1" s="13"/>
    </row>
    <row r="2" spans="1:6" ht="21" x14ac:dyDescent="0.35">
      <c r="A2" s="14" t="s">
        <v>93</v>
      </c>
      <c r="B2" s="14"/>
      <c r="C2" s="14"/>
      <c r="D2" s="14"/>
      <c r="E2" s="14"/>
      <c r="F2" s="14"/>
    </row>
    <row r="3" spans="1:6" ht="21" x14ac:dyDescent="0.35">
      <c r="A3" s="14" t="s">
        <v>373</v>
      </c>
      <c r="B3" s="14"/>
      <c r="C3" s="14"/>
      <c r="D3" s="14"/>
      <c r="E3" s="14"/>
      <c r="F3" s="14"/>
    </row>
    <row r="4" spans="1:6" ht="18.75" x14ac:dyDescent="0.35">
      <c r="A4" s="7" t="s">
        <v>0</v>
      </c>
      <c r="B4" s="8" t="s">
        <v>2</v>
      </c>
      <c r="C4" s="7" t="s">
        <v>1</v>
      </c>
      <c r="D4" s="7" t="s">
        <v>0</v>
      </c>
      <c r="E4" s="7" t="s">
        <v>2</v>
      </c>
      <c r="F4" s="7" t="s">
        <v>1</v>
      </c>
    </row>
    <row r="5" spans="1:6" ht="12.75" x14ac:dyDescent="0.2">
      <c r="A5" s="9" t="s">
        <v>1131</v>
      </c>
      <c r="B5" s="9">
        <f xml:space="preserve">    153500</f>
        <v>153500</v>
      </c>
      <c r="C5" s="6"/>
      <c r="D5" s="9" t="s">
        <v>1284</v>
      </c>
      <c r="E5" s="9">
        <f xml:space="preserve">     35500</f>
        <v>35500</v>
      </c>
      <c r="F5" s="9"/>
    </row>
    <row r="6" spans="1:6" ht="12.75" x14ac:dyDescent="0.2">
      <c r="A6" s="9" t="s">
        <v>1131</v>
      </c>
      <c r="B6" s="9">
        <f xml:space="preserve">    150990</f>
        <v>150990</v>
      </c>
      <c r="C6" s="6"/>
      <c r="D6" s="9" t="s">
        <v>1314</v>
      </c>
      <c r="E6" s="9">
        <f xml:space="preserve">      2000</f>
        <v>2000</v>
      </c>
      <c r="F6" s="9"/>
    </row>
    <row r="7" spans="1:6" ht="12.75" x14ac:dyDescent="0.2">
      <c r="A7" s="9" t="s">
        <v>1131</v>
      </c>
      <c r="B7" s="9">
        <f xml:space="preserve">    149500</f>
        <v>149500</v>
      </c>
      <c r="C7" s="6"/>
      <c r="D7" s="9" t="s">
        <v>1019</v>
      </c>
      <c r="E7" s="9">
        <f xml:space="preserve">      8990</f>
        <v>8990</v>
      </c>
      <c r="F7" s="9"/>
    </row>
    <row r="8" spans="1:6" ht="12.75" x14ac:dyDescent="0.2">
      <c r="A8" s="9" t="s">
        <v>76</v>
      </c>
      <c r="B8" s="9">
        <f xml:space="preserve">     13990</f>
        <v>13990</v>
      </c>
      <c r="C8" s="6"/>
      <c r="D8" s="9" t="s">
        <v>953</v>
      </c>
      <c r="E8" s="9">
        <f xml:space="preserve">     89900</f>
        <v>89900</v>
      </c>
      <c r="F8" s="9"/>
    </row>
    <row r="9" spans="1:6" ht="12.75" x14ac:dyDescent="0.2">
      <c r="A9" s="9" t="s">
        <v>76</v>
      </c>
      <c r="B9" s="9">
        <f xml:space="preserve">     12700</f>
        <v>12700</v>
      </c>
      <c r="C9" s="6"/>
      <c r="D9" s="9" t="s">
        <v>399</v>
      </c>
      <c r="E9" s="9">
        <f xml:space="preserve">     14400</f>
        <v>14400</v>
      </c>
      <c r="F9" s="9"/>
    </row>
    <row r="10" spans="1:6" ht="12.75" x14ac:dyDescent="0.2">
      <c r="A10" s="9" t="s">
        <v>596</v>
      </c>
      <c r="B10" s="9">
        <f xml:space="preserve">     76700</f>
        <v>76700</v>
      </c>
      <c r="C10" s="6"/>
      <c r="D10" s="9" t="s">
        <v>1451</v>
      </c>
      <c r="E10" s="9">
        <f xml:space="preserve">      4500</f>
        <v>4500</v>
      </c>
      <c r="F10" s="9"/>
    </row>
    <row r="11" spans="1:6" ht="12.75" x14ac:dyDescent="0.2">
      <c r="A11" s="9" t="s">
        <v>340</v>
      </c>
      <c r="B11" s="9">
        <f xml:space="preserve">     61500</f>
        <v>61500</v>
      </c>
      <c r="C11" s="6"/>
      <c r="D11" s="9" t="s">
        <v>483</v>
      </c>
      <c r="E11" s="9">
        <f xml:space="preserve">     22400</f>
        <v>22400</v>
      </c>
      <c r="F11" s="9"/>
    </row>
    <row r="12" spans="1:6" ht="12.75" x14ac:dyDescent="0.2">
      <c r="A12" s="9" t="s">
        <v>374</v>
      </c>
      <c r="B12" s="9">
        <f xml:space="preserve">     85500</f>
        <v>85500</v>
      </c>
      <c r="C12" s="6"/>
      <c r="D12" s="9" t="s">
        <v>599</v>
      </c>
      <c r="E12" s="9">
        <f xml:space="preserve">     20700</f>
        <v>20700</v>
      </c>
      <c r="F12" s="9"/>
    </row>
    <row r="13" spans="1:6" ht="12.75" x14ac:dyDescent="0.2">
      <c r="A13" s="9" t="s">
        <v>374</v>
      </c>
      <c r="B13" s="9">
        <f xml:space="preserve">     85500</f>
        <v>85500</v>
      </c>
      <c r="C13" s="6"/>
      <c r="D13" s="9" t="s">
        <v>757</v>
      </c>
      <c r="E13" s="9">
        <f xml:space="preserve">    129900</f>
        <v>129900</v>
      </c>
      <c r="F13" s="9"/>
    </row>
    <row r="14" spans="1:6" ht="12.75" x14ac:dyDescent="0.2">
      <c r="A14" s="9" t="s">
        <v>486</v>
      </c>
      <c r="B14" s="9">
        <f xml:space="preserve">    307000</f>
        <v>307000</v>
      </c>
      <c r="C14" s="6"/>
      <c r="D14" s="9" t="s">
        <v>351</v>
      </c>
      <c r="E14" s="9">
        <f xml:space="preserve">    166800</f>
        <v>166800</v>
      </c>
      <c r="F14" s="9"/>
    </row>
    <row r="15" spans="1:6" ht="12.75" x14ac:dyDescent="0.2">
      <c r="A15" s="9" t="s">
        <v>1358</v>
      </c>
      <c r="B15" s="9">
        <f xml:space="preserve">     17200</f>
        <v>17200</v>
      </c>
      <c r="C15" s="6"/>
      <c r="D15" s="9" t="s">
        <v>351</v>
      </c>
      <c r="E15" s="9">
        <f xml:space="preserve">    166800</f>
        <v>166800</v>
      </c>
      <c r="F15" s="9"/>
    </row>
    <row r="16" spans="1:6" ht="12.75" x14ac:dyDescent="0.2">
      <c r="A16" s="9" t="s">
        <v>1465</v>
      </c>
      <c r="B16" s="9">
        <f xml:space="preserve">     40700</f>
        <v>40700</v>
      </c>
      <c r="C16" s="6"/>
      <c r="D16" s="9" t="s">
        <v>940</v>
      </c>
      <c r="E16" s="9">
        <f xml:space="preserve">      2200</f>
        <v>2200</v>
      </c>
      <c r="F16" s="9"/>
    </row>
    <row r="17" spans="1:6" ht="12.75" x14ac:dyDescent="0.2">
      <c r="A17" s="9" t="s">
        <v>542</v>
      </c>
      <c r="B17" s="9">
        <f xml:space="preserve">     48990</f>
        <v>48990</v>
      </c>
      <c r="C17" s="6"/>
      <c r="D17" s="9" t="s">
        <v>1240</v>
      </c>
      <c r="E17" s="9">
        <f xml:space="preserve">     20000</f>
        <v>20000</v>
      </c>
      <c r="F17" s="9"/>
    </row>
    <row r="18" spans="1:6" ht="12.75" x14ac:dyDescent="0.2">
      <c r="A18" s="9" t="s">
        <v>84</v>
      </c>
      <c r="B18" s="9">
        <f xml:space="preserve">     30900</f>
        <v>30900</v>
      </c>
      <c r="C18" s="6"/>
      <c r="D18" s="9" t="s">
        <v>1240</v>
      </c>
      <c r="E18" s="9">
        <f xml:space="preserve">     10000</f>
        <v>10000</v>
      </c>
      <c r="F18" s="9"/>
    </row>
    <row r="19" spans="1:6" ht="12.75" x14ac:dyDescent="0.2">
      <c r="A19" s="9" t="s">
        <v>84</v>
      </c>
      <c r="B19" s="9">
        <f xml:space="preserve">     30800</f>
        <v>30800</v>
      </c>
      <c r="C19" s="6"/>
      <c r="D19" s="9" t="s">
        <v>536</v>
      </c>
      <c r="E19" s="9">
        <f xml:space="preserve">     45400</f>
        <v>45400</v>
      </c>
      <c r="F19" s="9"/>
    </row>
    <row r="20" spans="1:6" ht="12.75" x14ac:dyDescent="0.2">
      <c r="A20" s="9" t="s">
        <v>597</v>
      </c>
      <c r="B20" s="9">
        <f xml:space="preserve">     52600</f>
        <v>52600</v>
      </c>
      <c r="C20" s="6"/>
      <c r="D20" s="9" t="s">
        <v>954</v>
      </c>
      <c r="E20" s="9">
        <f xml:space="preserve">     59000</f>
        <v>59000</v>
      </c>
      <c r="F20" s="9"/>
    </row>
    <row r="21" spans="1:6" ht="12.75" x14ac:dyDescent="0.2">
      <c r="A21" s="9" t="s">
        <v>1132</v>
      </c>
      <c r="B21" s="9">
        <f xml:space="preserve">     12900</f>
        <v>12900</v>
      </c>
      <c r="C21" s="6"/>
      <c r="D21" s="9" t="s">
        <v>81</v>
      </c>
      <c r="E21" s="9">
        <f xml:space="preserve">      2750</f>
        <v>2750</v>
      </c>
      <c r="F21" s="9"/>
    </row>
    <row r="22" spans="1:6" ht="12.75" x14ac:dyDescent="0.2">
      <c r="A22" s="9" t="s">
        <v>336</v>
      </c>
      <c r="B22" s="9">
        <f xml:space="preserve">     41300</f>
        <v>41300</v>
      </c>
      <c r="C22" s="6"/>
      <c r="D22" s="9" t="s">
        <v>81</v>
      </c>
      <c r="E22" s="9">
        <f xml:space="preserve">      2750</f>
        <v>2750</v>
      </c>
      <c r="F22" s="9"/>
    </row>
    <row r="23" spans="1:6" ht="12.75" x14ac:dyDescent="0.2">
      <c r="A23" s="9" t="s">
        <v>1182</v>
      </c>
      <c r="B23" s="9">
        <f xml:space="preserve">     42100</f>
        <v>42100</v>
      </c>
      <c r="C23" s="6"/>
      <c r="D23" s="9" t="s">
        <v>1466</v>
      </c>
      <c r="E23" s="9">
        <f xml:space="preserve">      4500</f>
        <v>4500</v>
      </c>
      <c r="F23" s="9"/>
    </row>
    <row r="24" spans="1:6" ht="12.75" x14ac:dyDescent="0.2">
      <c r="A24" s="9" t="s">
        <v>406</v>
      </c>
      <c r="B24" s="9">
        <f xml:space="preserve">     37500</f>
        <v>37500</v>
      </c>
      <c r="C24" s="6"/>
      <c r="D24" s="9" t="s">
        <v>110</v>
      </c>
      <c r="E24" s="9">
        <f xml:space="preserve">       900</f>
        <v>900</v>
      </c>
      <c r="F24" s="9"/>
    </row>
    <row r="25" spans="1:6" ht="12.75" x14ac:dyDescent="0.2">
      <c r="A25" s="9" t="s">
        <v>438</v>
      </c>
      <c r="B25" s="9">
        <f xml:space="preserve">      7500</f>
        <v>7500</v>
      </c>
      <c r="C25" s="6"/>
      <c r="D25" s="9" t="s">
        <v>1020</v>
      </c>
      <c r="E25" s="9">
        <f xml:space="preserve">      2300</f>
        <v>2300</v>
      </c>
      <c r="F25" s="9"/>
    </row>
    <row r="26" spans="1:6" ht="12.75" x14ac:dyDescent="0.2">
      <c r="A26" s="9" t="s">
        <v>439</v>
      </c>
      <c r="B26" s="9">
        <f xml:space="preserve">      7500</f>
        <v>7500</v>
      </c>
      <c r="C26" s="6"/>
      <c r="D26" s="9" t="s">
        <v>407</v>
      </c>
      <c r="E26" s="9">
        <f xml:space="preserve">      1800</f>
        <v>1800</v>
      </c>
      <c r="F26" s="9"/>
    </row>
    <row r="27" spans="1:6" ht="12.75" x14ac:dyDescent="0.2">
      <c r="A27" s="9" t="s">
        <v>737</v>
      </c>
      <c r="B27" s="9">
        <f xml:space="preserve">      5750</f>
        <v>5750</v>
      </c>
      <c r="C27" s="6"/>
      <c r="D27" s="9" t="s">
        <v>407</v>
      </c>
      <c r="E27" s="9">
        <f xml:space="preserve">      1800</f>
        <v>1800</v>
      </c>
      <c r="F27" s="9"/>
    </row>
    <row r="28" spans="1:6" ht="12.75" x14ac:dyDescent="0.2">
      <c r="A28" s="9" t="s">
        <v>1121</v>
      </c>
      <c r="B28" s="9">
        <f xml:space="preserve">      5700</f>
        <v>5700</v>
      </c>
      <c r="C28" s="6"/>
      <c r="D28" s="9" t="s">
        <v>1009</v>
      </c>
      <c r="E28" s="9">
        <f xml:space="preserve">      5000</f>
        <v>5000</v>
      </c>
      <c r="F28" s="9"/>
    </row>
    <row r="29" spans="1:6" ht="12.75" x14ac:dyDescent="0.2">
      <c r="A29" s="9" t="s">
        <v>933</v>
      </c>
      <c r="B29" s="9">
        <f xml:space="preserve">      5700</f>
        <v>5700</v>
      </c>
      <c r="C29" s="6"/>
      <c r="D29" s="9" t="s">
        <v>1009</v>
      </c>
      <c r="E29" s="9">
        <f xml:space="preserve">      5000</f>
        <v>5000</v>
      </c>
      <c r="F29" s="9"/>
    </row>
    <row r="30" spans="1:6" ht="12.75" x14ac:dyDescent="0.2">
      <c r="A30" s="9" t="s">
        <v>598</v>
      </c>
      <c r="B30" s="9">
        <f xml:space="preserve">      5750</f>
        <v>5750</v>
      </c>
      <c r="C30" s="6"/>
      <c r="D30" s="9" t="s">
        <v>994</v>
      </c>
      <c r="E30" s="9">
        <f xml:space="preserve">     43800</f>
        <v>43800</v>
      </c>
      <c r="F30" s="9"/>
    </row>
    <row r="31" spans="1:6" ht="12.75" x14ac:dyDescent="0.2">
      <c r="A31" s="9" t="s">
        <v>260</v>
      </c>
      <c r="B31" s="9">
        <f xml:space="preserve">      7400</f>
        <v>7400</v>
      </c>
      <c r="C31" s="6"/>
      <c r="D31" s="9" t="s">
        <v>1418</v>
      </c>
      <c r="E31" s="9">
        <f xml:space="preserve">     29500</f>
        <v>29500</v>
      </c>
      <c r="F31" s="9"/>
    </row>
    <row r="32" spans="1:6" ht="12.75" x14ac:dyDescent="0.2">
      <c r="A32" s="9" t="s">
        <v>772</v>
      </c>
      <c r="B32" s="9">
        <f xml:space="preserve">     31900</f>
        <v>31900</v>
      </c>
      <c r="C32" s="6"/>
      <c r="D32" s="9" t="s">
        <v>1467</v>
      </c>
      <c r="E32" s="9">
        <f xml:space="preserve">     20900</f>
        <v>20900</v>
      </c>
      <c r="F32" s="9"/>
    </row>
    <row r="33" spans="1:6" ht="12.75" x14ac:dyDescent="0.2">
      <c r="A33" s="9" t="s">
        <v>62</v>
      </c>
      <c r="B33" s="9">
        <f xml:space="preserve">     22300</f>
        <v>22300</v>
      </c>
      <c r="C33" s="6"/>
      <c r="D33" s="9" t="s">
        <v>903</v>
      </c>
      <c r="E33" s="9">
        <f xml:space="preserve">     49900</f>
        <v>49900</v>
      </c>
      <c r="F33" s="9"/>
    </row>
    <row r="34" spans="1:6" ht="12.75" x14ac:dyDescent="0.2">
      <c r="A34" s="9" t="s">
        <v>62</v>
      </c>
      <c r="B34" s="9">
        <f xml:space="preserve">     22300</f>
        <v>22300</v>
      </c>
      <c r="C34" s="6"/>
      <c r="D34" s="9" t="s">
        <v>903</v>
      </c>
      <c r="E34" s="9">
        <f xml:space="preserve">     48400</f>
        <v>48400</v>
      </c>
      <c r="F34" s="9"/>
    </row>
    <row r="35" spans="1:6" ht="12.75" x14ac:dyDescent="0.2">
      <c r="A35" s="9" t="s">
        <v>274</v>
      </c>
      <c r="B35" s="9">
        <f xml:space="preserve">     27800</f>
        <v>27800</v>
      </c>
      <c r="C35" s="6"/>
      <c r="D35" s="9" t="s">
        <v>1419</v>
      </c>
      <c r="E35" s="9">
        <f xml:space="preserve">     42200</f>
        <v>42200</v>
      </c>
      <c r="F35" s="9"/>
    </row>
    <row r="36" spans="1:6" ht="12.75" x14ac:dyDescent="0.2">
      <c r="A36" s="9" t="s">
        <v>274</v>
      </c>
      <c r="B36" s="9">
        <f xml:space="preserve">     27800</f>
        <v>27800</v>
      </c>
      <c r="C36" s="6"/>
      <c r="D36" s="9" t="s">
        <v>1183</v>
      </c>
      <c r="E36" s="9">
        <f xml:space="preserve">      8000</f>
        <v>8000</v>
      </c>
      <c r="F36" s="9"/>
    </row>
    <row r="37" spans="1:6" ht="12.75" x14ac:dyDescent="0.2">
      <c r="A37" s="9" t="s">
        <v>59</v>
      </c>
      <c r="B37" s="9">
        <f xml:space="preserve">     16000</f>
        <v>16000</v>
      </c>
      <c r="C37" s="6"/>
      <c r="D37" s="9" t="s">
        <v>1420</v>
      </c>
      <c r="E37" s="9">
        <f xml:space="preserve">     11500</f>
        <v>11500</v>
      </c>
      <c r="F37" s="9"/>
    </row>
    <row r="38" spans="1:6" ht="12.75" x14ac:dyDescent="0.2">
      <c r="A38" s="9" t="s">
        <v>163</v>
      </c>
      <c r="B38" s="9">
        <f xml:space="preserve">     40300</f>
        <v>40300</v>
      </c>
      <c r="C38" s="6"/>
      <c r="D38" s="9" t="s">
        <v>955</v>
      </c>
      <c r="E38" s="9">
        <f xml:space="preserve">     13100</f>
        <v>13100</v>
      </c>
      <c r="F38" s="9"/>
    </row>
    <row r="39" spans="1:6" ht="12.75" x14ac:dyDescent="0.2">
      <c r="A39" s="9" t="s">
        <v>520</v>
      </c>
      <c r="B39" s="9">
        <f xml:space="preserve">     35600</f>
        <v>35600</v>
      </c>
      <c r="C39" s="6"/>
      <c r="D39" s="9" t="s">
        <v>955</v>
      </c>
      <c r="E39" s="9">
        <f xml:space="preserve">     13500</f>
        <v>13500</v>
      </c>
      <c r="F39" s="9"/>
    </row>
    <row r="40" spans="1:6" ht="12.75" x14ac:dyDescent="0.2">
      <c r="A40" s="9" t="s">
        <v>520</v>
      </c>
      <c r="B40" s="9">
        <f xml:space="preserve">     35900</f>
        <v>35900</v>
      </c>
      <c r="C40" s="6"/>
      <c r="D40" s="9" t="s">
        <v>228</v>
      </c>
      <c r="E40" s="9">
        <f xml:space="preserve">     69900</f>
        <v>69900</v>
      </c>
      <c r="F40" s="9"/>
    </row>
    <row r="41" spans="1:6" ht="12.75" x14ac:dyDescent="0.2">
      <c r="A41" s="9" t="s">
        <v>728</v>
      </c>
      <c r="B41" s="9">
        <f xml:space="preserve">     18100</f>
        <v>18100</v>
      </c>
      <c r="C41" s="6"/>
      <c r="D41" s="9" t="s">
        <v>228</v>
      </c>
      <c r="E41" s="9">
        <f xml:space="preserve">     66600</f>
        <v>66600</v>
      </c>
      <c r="F41" s="9"/>
    </row>
    <row r="42" spans="1:6" ht="12.75" x14ac:dyDescent="0.2">
      <c r="A42" s="9" t="s">
        <v>341</v>
      </c>
      <c r="B42" s="9">
        <f xml:space="preserve">     22800</f>
        <v>22800</v>
      </c>
      <c r="C42" s="6"/>
      <c r="D42" s="9" t="s">
        <v>440</v>
      </c>
      <c r="E42" s="9">
        <f xml:space="preserve">     59300</f>
        <v>59300</v>
      </c>
      <c r="F42" s="9"/>
    </row>
    <row r="43" spans="1:6" ht="12.75" x14ac:dyDescent="0.2">
      <c r="A43" s="9" t="s">
        <v>1239</v>
      </c>
      <c r="B43" s="9">
        <f xml:space="preserve">     77400</f>
        <v>77400</v>
      </c>
      <c r="C43" s="6"/>
      <c r="D43" s="9" t="s">
        <v>440</v>
      </c>
      <c r="E43" s="9">
        <f xml:space="preserve">     58900</f>
        <v>58900</v>
      </c>
      <c r="F43" s="9"/>
    </row>
    <row r="44" spans="1:6" ht="12.75" x14ac:dyDescent="0.2">
      <c r="A44" s="9" t="s">
        <v>100</v>
      </c>
      <c r="B44" s="9">
        <f xml:space="preserve">     22600</f>
        <v>22600</v>
      </c>
      <c r="C44" s="6"/>
      <c r="D44" s="9" t="s">
        <v>543</v>
      </c>
      <c r="E44" s="9">
        <f xml:space="preserve">     93900</f>
        <v>93900</v>
      </c>
      <c r="F44" s="9"/>
    </row>
    <row r="45" spans="1:6" ht="12.75" x14ac:dyDescent="0.2">
      <c r="A45" s="9" t="s">
        <v>100</v>
      </c>
      <c r="B45" s="9">
        <f xml:space="preserve">     22600</f>
        <v>22600</v>
      </c>
      <c r="C45" s="6"/>
      <c r="D45" s="9" t="s">
        <v>543</v>
      </c>
      <c r="E45" s="9">
        <f xml:space="preserve">     93900</f>
        <v>93900</v>
      </c>
      <c r="F45" s="9"/>
    </row>
    <row r="46" spans="1:6" ht="12.75" x14ac:dyDescent="0.2">
      <c r="A46" s="9" t="s">
        <v>1270</v>
      </c>
      <c r="B46" s="9">
        <f xml:space="preserve">      6400</f>
        <v>6400</v>
      </c>
      <c r="C46" s="6"/>
      <c r="D46" s="9" t="s">
        <v>186</v>
      </c>
      <c r="E46" s="9">
        <f xml:space="preserve">     89800</f>
        <v>89800</v>
      </c>
      <c r="F46" s="9"/>
    </row>
    <row r="47" spans="1:6" ht="12.75" x14ac:dyDescent="0.2">
      <c r="A47" s="9" t="s">
        <v>1416</v>
      </c>
      <c r="B47" s="9">
        <f xml:space="preserve">      6400</f>
        <v>6400</v>
      </c>
      <c r="C47" s="6"/>
      <c r="D47" s="9" t="s">
        <v>186</v>
      </c>
      <c r="E47" s="9">
        <f xml:space="preserve">     82200</f>
        <v>82200</v>
      </c>
      <c r="F47" s="9"/>
    </row>
    <row r="48" spans="1:6" ht="12.75" x14ac:dyDescent="0.2">
      <c r="A48" s="9" t="s">
        <v>1018</v>
      </c>
      <c r="B48" s="9">
        <f xml:space="preserve">      6400</f>
        <v>6400</v>
      </c>
      <c r="C48" s="6"/>
      <c r="D48" s="9" t="s">
        <v>186</v>
      </c>
      <c r="E48" s="9">
        <f xml:space="preserve">     82200</f>
        <v>82200</v>
      </c>
      <c r="F48" s="9"/>
    </row>
    <row r="49" spans="1:6" ht="12.75" x14ac:dyDescent="0.2">
      <c r="A49" s="9" t="s">
        <v>1417</v>
      </c>
      <c r="B49" s="9">
        <f xml:space="preserve">    161200</f>
        <v>161200</v>
      </c>
      <c r="C49" s="6"/>
      <c r="D49" s="9" t="s">
        <v>995</v>
      </c>
      <c r="E49" s="9">
        <f xml:space="preserve">      8500</f>
        <v>8500</v>
      </c>
      <c r="F49" s="9"/>
    </row>
    <row r="50" spans="1:6" ht="12.75" x14ac:dyDescent="0.2">
      <c r="A50" s="9" t="s">
        <v>1531</v>
      </c>
      <c r="B50" s="9">
        <f xml:space="preserve">     37700</f>
        <v>37700</v>
      </c>
      <c r="C50" s="6"/>
      <c r="D50" s="9" t="s">
        <v>995</v>
      </c>
      <c r="E50" s="9">
        <f xml:space="preserve">      7990</f>
        <v>7990</v>
      </c>
      <c r="F50" s="9"/>
    </row>
    <row r="51" spans="1:6" ht="12.75" x14ac:dyDescent="0.2">
      <c r="A51" s="9" t="s">
        <v>39</v>
      </c>
      <c r="B51" s="9">
        <f xml:space="preserve">     87600</f>
        <v>87600</v>
      </c>
      <c r="C51" s="6"/>
      <c r="D51" s="9" t="s">
        <v>956</v>
      </c>
      <c r="E51" s="9">
        <f xml:space="preserve">      6400</f>
        <v>6400</v>
      </c>
      <c r="F51" s="9"/>
    </row>
    <row r="52" spans="1:6" ht="12.75" x14ac:dyDescent="0.2">
      <c r="A52" s="9" t="s">
        <v>39</v>
      </c>
      <c r="B52" s="9">
        <f xml:space="preserve">     85200</f>
        <v>85200</v>
      </c>
      <c r="C52" s="6"/>
      <c r="D52" s="9" t="s">
        <v>957</v>
      </c>
      <c r="E52" s="9">
        <f xml:space="preserve">     28900</f>
        <v>28900</v>
      </c>
      <c r="F52" s="9"/>
    </row>
    <row r="53" spans="1:6" ht="12.75" x14ac:dyDescent="0.2">
      <c r="A53" s="9" t="s">
        <v>819</v>
      </c>
      <c r="B53" s="9">
        <f xml:space="preserve">     76300</f>
        <v>76300</v>
      </c>
      <c r="C53" s="6"/>
      <c r="D53" s="9" t="s">
        <v>647</v>
      </c>
      <c r="E53" s="9">
        <f xml:space="preserve">     69200</f>
        <v>69200</v>
      </c>
      <c r="F53" s="9"/>
    </row>
    <row r="54" spans="1:6" ht="12.75" x14ac:dyDescent="0.2">
      <c r="A54" s="9" t="s">
        <v>151</v>
      </c>
      <c r="B54" s="9">
        <f xml:space="preserve">     30900</f>
        <v>30900</v>
      </c>
      <c r="C54" s="6"/>
      <c r="D54" s="9" t="s">
        <v>647</v>
      </c>
      <c r="E54" s="9">
        <f xml:space="preserve">     66700</f>
        <v>66700</v>
      </c>
      <c r="F54" s="9"/>
    </row>
    <row r="55" spans="1:6" ht="12.75" x14ac:dyDescent="0.2">
      <c r="A55" s="9" t="s">
        <v>151</v>
      </c>
      <c r="B55" s="9">
        <f xml:space="preserve">     30300</f>
        <v>30300</v>
      </c>
      <c r="C55" s="6"/>
      <c r="D55" s="9" t="s">
        <v>647</v>
      </c>
      <c r="E55" s="9">
        <f xml:space="preserve">     66700</f>
        <v>66700</v>
      </c>
      <c r="F55" s="9"/>
    </row>
    <row r="56" spans="1:6" ht="12.75" x14ac:dyDescent="0.2">
      <c r="A56" s="9" t="s">
        <v>151</v>
      </c>
      <c r="B56" s="9">
        <f xml:space="preserve">     30300</f>
        <v>30300</v>
      </c>
      <c r="C56" s="6"/>
      <c r="D56" s="9" t="s">
        <v>1359</v>
      </c>
      <c r="E56" s="9">
        <f xml:space="preserve">     79200</f>
        <v>79200</v>
      </c>
      <c r="F56" s="9"/>
    </row>
    <row r="57" spans="1:6" ht="12.75" x14ac:dyDescent="0.2">
      <c r="A57" s="9" t="s">
        <v>1064</v>
      </c>
      <c r="B57" s="9">
        <f xml:space="preserve">     49900</f>
        <v>49900</v>
      </c>
      <c r="C57" s="6"/>
      <c r="D57" s="9" t="s">
        <v>408</v>
      </c>
      <c r="E57" s="9">
        <f xml:space="preserve">      2900</f>
        <v>2900</v>
      </c>
      <c r="F57" s="9"/>
    </row>
    <row r="58" spans="1:6" ht="12.75" x14ac:dyDescent="0.2">
      <c r="A58" s="9" t="s">
        <v>1064</v>
      </c>
      <c r="B58" s="9">
        <f xml:space="preserve">     49900</f>
        <v>49900</v>
      </c>
      <c r="C58" s="6"/>
      <c r="D58" s="9" t="s">
        <v>408</v>
      </c>
      <c r="E58" s="9">
        <f xml:space="preserve">      2800</f>
        <v>2800</v>
      </c>
      <c r="F58" s="9"/>
    </row>
    <row r="59" spans="1:6" ht="12.75" x14ac:dyDescent="0.2">
      <c r="A59" s="9" t="s">
        <v>773</v>
      </c>
      <c r="B59" s="9">
        <f xml:space="preserve">     60800</f>
        <v>60800</v>
      </c>
      <c r="C59" s="6"/>
      <c r="D59" s="9" t="s">
        <v>408</v>
      </c>
      <c r="E59" s="9">
        <f xml:space="preserve">      3050</f>
        <v>3050</v>
      </c>
      <c r="F59" s="9"/>
    </row>
    <row r="60" spans="1:6" ht="12.75" x14ac:dyDescent="0.2">
      <c r="A60" s="9" t="s">
        <v>646</v>
      </c>
      <c r="B60" s="9">
        <f xml:space="preserve">     19600</f>
        <v>19600</v>
      </c>
      <c r="C60" s="6"/>
      <c r="D60" s="9" t="s">
        <v>1223</v>
      </c>
      <c r="E60" s="9">
        <f xml:space="preserve">      4600</f>
        <v>4600</v>
      </c>
      <c r="F60" s="9"/>
    </row>
    <row r="61" spans="1:6" ht="12.75" x14ac:dyDescent="0.2">
      <c r="A61" s="9" t="s">
        <v>646</v>
      </c>
      <c r="B61" s="9">
        <f xml:space="preserve">     19000</f>
        <v>19000</v>
      </c>
      <c r="C61" s="6"/>
      <c r="D61" s="9" t="s">
        <v>164</v>
      </c>
      <c r="E61" s="9">
        <f xml:space="preserve">      4600</f>
        <v>4600</v>
      </c>
      <c r="F61" s="9"/>
    </row>
    <row r="62" spans="1:6" ht="12.75" x14ac:dyDescent="0.2">
      <c r="A62" s="9" t="s">
        <v>646</v>
      </c>
      <c r="B62" s="9">
        <f xml:space="preserve">     18500</f>
        <v>18500</v>
      </c>
      <c r="C62" s="6"/>
      <c r="D62" s="9" t="s">
        <v>158</v>
      </c>
      <c r="E62" s="9">
        <f xml:space="preserve">      5100</f>
        <v>5100</v>
      </c>
      <c r="F62" s="9"/>
    </row>
    <row r="63" spans="1:6" ht="12.75" x14ac:dyDescent="0.2">
      <c r="A63" s="9" t="s">
        <v>158</v>
      </c>
      <c r="B63" s="9">
        <f xml:space="preserve">      5100</f>
        <v>5100</v>
      </c>
      <c r="C63" s="9"/>
      <c r="D63" s="9" t="s">
        <v>774</v>
      </c>
      <c r="E63" s="9">
        <f xml:space="preserve">     39500</f>
        <v>39500</v>
      </c>
      <c r="F63" s="9"/>
    </row>
    <row r="64" spans="1:6" ht="12.75" x14ac:dyDescent="0.2">
      <c r="A64" s="9" t="s">
        <v>219</v>
      </c>
      <c r="B64" s="9">
        <f xml:space="preserve">      2600</f>
        <v>2600</v>
      </c>
      <c r="C64" s="9"/>
      <c r="D64" s="9" t="s">
        <v>775</v>
      </c>
      <c r="E64" s="9">
        <f xml:space="preserve">     69900</f>
        <v>69900</v>
      </c>
      <c r="F64" s="9"/>
    </row>
    <row r="65" spans="1:6" ht="12.75" x14ac:dyDescent="0.2">
      <c r="A65" s="9" t="s">
        <v>219</v>
      </c>
      <c r="B65" s="9">
        <f xml:space="preserve">      2600</f>
        <v>2600</v>
      </c>
      <c r="C65" s="9"/>
      <c r="D65" s="9" t="s">
        <v>775</v>
      </c>
      <c r="E65" s="9">
        <f xml:space="preserve">     67500</f>
        <v>67500</v>
      </c>
      <c r="F65" s="9"/>
    </row>
    <row r="66" spans="1:6" ht="12.75" x14ac:dyDescent="0.2">
      <c r="A66" s="9" t="s">
        <v>409</v>
      </c>
      <c r="B66" s="9">
        <f xml:space="preserve">      4600</f>
        <v>4600</v>
      </c>
      <c r="C66" s="9"/>
      <c r="D66" s="9" t="s">
        <v>776</v>
      </c>
      <c r="E66" s="9">
        <f xml:space="preserve">     58800</f>
        <v>58800</v>
      </c>
      <c r="F66" s="9"/>
    </row>
    <row r="67" spans="1:6" ht="12.75" x14ac:dyDescent="0.2">
      <c r="A67" s="9" t="s">
        <v>600</v>
      </c>
      <c r="B67" s="9">
        <f xml:space="preserve">      4200</f>
        <v>4200</v>
      </c>
      <c r="C67" s="9"/>
      <c r="D67" s="9" t="s">
        <v>78</v>
      </c>
      <c r="E67" s="9">
        <f xml:space="preserve">      7500</f>
        <v>7500</v>
      </c>
      <c r="F67" s="9"/>
    </row>
    <row r="68" spans="1:6" ht="12.75" x14ac:dyDescent="0.2">
      <c r="A68" s="9" t="s">
        <v>600</v>
      </c>
      <c r="B68" s="9">
        <f xml:space="preserve">      4100</f>
        <v>4100</v>
      </c>
      <c r="C68" s="9"/>
      <c r="D68" s="9" t="s">
        <v>78</v>
      </c>
      <c r="E68" s="9">
        <f xml:space="preserve">      7500</f>
        <v>7500</v>
      </c>
      <c r="F68" s="9"/>
    </row>
    <row r="69" spans="1:6" ht="12.75" x14ac:dyDescent="0.2">
      <c r="A69" s="9" t="s">
        <v>1360</v>
      </c>
      <c r="B69" s="9">
        <f xml:space="preserve">      3250</f>
        <v>3250</v>
      </c>
      <c r="C69" s="9"/>
      <c r="D69" s="9" t="s">
        <v>842</v>
      </c>
      <c r="E69" s="9">
        <f xml:space="preserve">     43200</f>
        <v>43200</v>
      </c>
      <c r="F69" s="9"/>
    </row>
    <row r="70" spans="1:6" ht="12.75" x14ac:dyDescent="0.2">
      <c r="A70" s="9" t="s">
        <v>1360</v>
      </c>
      <c r="B70" s="9">
        <f xml:space="preserve">      3200</f>
        <v>3200</v>
      </c>
      <c r="C70" s="9"/>
      <c r="D70" s="9" t="s">
        <v>575</v>
      </c>
      <c r="E70" s="9">
        <f xml:space="preserve">    104900</f>
        <v>104900</v>
      </c>
      <c r="F70" s="9"/>
    </row>
    <row r="71" spans="1:6" ht="12.75" x14ac:dyDescent="0.2">
      <c r="A71" s="9" t="s">
        <v>254</v>
      </c>
      <c r="B71" s="9">
        <f xml:space="preserve">      4910</f>
        <v>4910</v>
      </c>
      <c r="C71" s="9"/>
      <c r="D71" s="9" t="s">
        <v>575</v>
      </c>
      <c r="E71" s="9">
        <f xml:space="preserve">    103500</f>
        <v>103500</v>
      </c>
      <c r="F71" s="9"/>
    </row>
    <row r="72" spans="1:6" ht="12.75" x14ac:dyDescent="0.2">
      <c r="A72" s="9" t="s">
        <v>254</v>
      </c>
      <c r="B72" s="9">
        <f xml:space="preserve">      4900</f>
        <v>4900</v>
      </c>
      <c r="C72" s="9"/>
      <c r="D72" s="9" t="s">
        <v>101</v>
      </c>
      <c r="E72" s="9">
        <f xml:space="preserve">     45500</f>
        <v>45500</v>
      </c>
      <c r="F72" s="9"/>
    </row>
    <row r="73" spans="1:6" ht="12.75" x14ac:dyDescent="0.2">
      <c r="A73" s="9" t="s">
        <v>487</v>
      </c>
      <c r="B73" s="9">
        <f xml:space="preserve">      4480</f>
        <v>4480</v>
      </c>
      <c r="C73" s="9"/>
      <c r="D73" s="9" t="s">
        <v>650</v>
      </c>
      <c r="E73" s="9">
        <f xml:space="preserve">     41800</f>
        <v>41800</v>
      </c>
      <c r="F73" s="9"/>
    </row>
    <row r="74" spans="1:6" ht="12.75" x14ac:dyDescent="0.2">
      <c r="A74" s="9" t="s">
        <v>487</v>
      </c>
      <c r="B74" s="9">
        <f xml:space="preserve">      4300</f>
        <v>4300</v>
      </c>
      <c r="C74" s="9"/>
      <c r="D74" s="9" t="s">
        <v>904</v>
      </c>
      <c r="E74" s="9">
        <f xml:space="preserve">     47400</f>
        <v>47400</v>
      </c>
      <c r="F74" s="9"/>
    </row>
    <row r="75" spans="1:6" ht="12.75" x14ac:dyDescent="0.2">
      <c r="A75" s="9" t="s">
        <v>1021</v>
      </c>
      <c r="B75" s="9">
        <f xml:space="preserve">      3990</f>
        <v>3990</v>
      </c>
      <c r="C75" s="9"/>
      <c r="D75" s="9" t="s">
        <v>904</v>
      </c>
      <c r="E75" s="9">
        <f xml:space="preserve">     47400</f>
        <v>47400</v>
      </c>
      <c r="F75" s="9"/>
    </row>
    <row r="76" spans="1:6" ht="12.75" x14ac:dyDescent="0.2">
      <c r="A76" s="9" t="s">
        <v>1021</v>
      </c>
      <c r="B76" s="9">
        <f xml:space="preserve">      3990</f>
        <v>3990</v>
      </c>
      <c r="C76" s="9"/>
      <c r="D76" s="9" t="s">
        <v>576</v>
      </c>
      <c r="E76" s="9">
        <f xml:space="preserve">     38600</f>
        <v>38600</v>
      </c>
      <c r="F76" s="9"/>
    </row>
    <row r="77" spans="1:6" ht="12.75" x14ac:dyDescent="0.2">
      <c r="A77" s="9" t="s">
        <v>1021</v>
      </c>
      <c r="B77" s="9">
        <f xml:space="preserve">      3990</f>
        <v>3990</v>
      </c>
      <c r="C77" s="9"/>
      <c r="D77" s="9" t="s">
        <v>576</v>
      </c>
      <c r="E77" s="9">
        <f xml:space="preserve">     37800</f>
        <v>37800</v>
      </c>
      <c r="F77" s="9"/>
    </row>
    <row r="78" spans="1:6" ht="12.75" x14ac:dyDescent="0.2">
      <c r="A78" s="9" t="s">
        <v>1021</v>
      </c>
      <c r="B78" s="9">
        <f xml:space="preserve">      3800</f>
        <v>3800</v>
      </c>
      <c r="C78" s="9"/>
      <c r="D78" s="9" t="s">
        <v>905</v>
      </c>
      <c r="E78" s="9">
        <f xml:space="preserve">     43900</f>
        <v>43900</v>
      </c>
      <c r="F78" s="9"/>
    </row>
    <row r="79" spans="1:6" ht="12.75" x14ac:dyDescent="0.2">
      <c r="A79" s="9" t="s">
        <v>758</v>
      </c>
      <c r="B79" s="9">
        <f xml:space="preserve">      2750</f>
        <v>2750</v>
      </c>
      <c r="C79" s="9"/>
      <c r="D79" s="9" t="s">
        <v>1468</v>
      </c>
      <c r="E79" s="9">
        <f xml:space="preserve">     29900</f>
        <v>29900</v>
      </c>
      <c r="F79" s="9"/>
    </row>
    <row r="80" spans="1:6" ht="12.75" x14ac:dyDescent="0.2">
      <c r="A80" s="9" t="s">
        <v>723</v>
      </c>
      <c r="B80" s="9">
        <f xml:space="preserve">      2800</f>
        <v>2800</v>
      </c>
      <c r="C80" s="9"/>
      <c r="D80" s="9" t="s">
        <v>1469</v>
      </c>
      <c r="E80" s="9">
        <f xml:space="preserve">     35800</f>
        <v>35800</v>
      </c>
      <c r="F80" s="9"/>
    </row>
    <row r="81" spans="1:6" ht="12.75" x14ac:dyDescent="0.2">
      <c r="A81" s="9" t="s">
        <v>723</v>
      </c>
      <c r="B81" s="9">
        <f xml:space="preserve">      2800</f>
        <v>2800</v>
      </c>
      <c r="C81" s="9"/>
      <c r="D81" s="9" t="s">
        <v>1399</v>
      </c>
      <c r="E81" s="9">
        <f xml:space="preserve">       120</f>
        <v>120</v>
      </c>
      <c r="F81" s="9"/>
    </row>
    <row r="82" spans="1:6" ht="12.75" x14ac:dyDescent="0.2">
      <c r="A82" s="9" t="s">
        <v>723</v>
      </c>
      <c r="B82" s="9">
        <f xml:space="preserve">      2750</f>
        <v>2750</v>
      </c>
      <c r="C82" s="9"/>
      <c r="D82" s="9" t="s">
        <v>1208</v>
      </c>
      <c r="E82" s="9">
        <f xml:space="preserve">       400</f>
        <v>400</v>
      </c>
      <c r="F82" s="9"/>
    </row>
    <row r="83" spans="1:6" ht="12.75" x14ac:dyDescent="0.2">
      <c r="A83" s="9" t="s">
        <v>759</v>
      </c>
      <c r="B83" s="9">
        <f xml:space="preserve">      2150</f>
        <v>2150</v>
      </c>
      <c r="C83" s="9"/>
      <c r="D83" s="9" t="s">
        <v>53</v>
      </c>
      <c r="E83" s="9">
        <f xml:space="preserve">      3600</f>
        <v>3600</v>
      </c>
      <c r="F83" s="9"/>
    </row>
    <row r="84" spans="1:6" ht="12.75" x14ac:dyDescent="0.2">
      <c r="A84" s="9" t="s">
        <v>759</v>
      </c>
      <c r="B84" s="9">
        <f xml:space="preserve">      2050</f>
        <v>2050</v>
      </c>
      <c r="C84" s="9"/>
      <c r="D84" s="9" t="s">
        <v>1271</v>
      </c>
      <c r="E84" s="9">
        <f xml:space="preserve">      3900</f>
        <v>3900</v>
      </c>
      <c r="F84" s="9"/>
    </row>
    <row r="85" spans="1:6" ht="12.75" x14ac:dyDescent="0.2">
      <c r="A85" s="9" t="s">
        <v>220</v>
      </c>
      <c r="B85" s="9">
        <f xml:space="preserve">      2600</f>
        <v>2600</v>
      </c>
      <c r="C85" s="9"/>
      <c r="D85" s="9" t="s">
        <v>441</v>
      </c>
      <c r="E85" s="9">
        <f xml:space="preserve">     19800</f>
        <v>19800</v>
      </c>
      <c r="F85" s="9"/>
    </row>
    <row r="86" spans="1:6" ht="12.75" x14ac:dyDescent="0.2">
      <c r="A86" s="9" t="s">
        <v>220</v>
      </c>
      <c r="B86" s="9">
        <f xml:space="preserve">      2600</f>
        <v>2600</v>
      </c>
      <c r="C86" s="9"/>
      <c r="D86" s="9" t="s">
        <v>240</v>
      </c>
      <c r="E86" s="9">
        <f xml:space="preserve">     38500</f>
        <v>38500</v>
      </c>
      <c r="F86" s="9"/>
    </row>
    <row r="87" spans="1:6" ht="12.75" x14ac:dyDescent="0.2">
      <c r="A87" s="9" t="s">
        <v>648</v>
      </c>
      <c r="B87" s="9">
        <f xml:space="preserve">      4200</f>
        <v>4200</v>
      </c>
      <c r="C87" s="9"/>
      <c r="D87" s="9" t="s">
        <v>240</v>
      </c>
      <c r="E87" s="9">
        <f xml:space="preserve">     33900</f>
        <v>33900</v>
      </c>
      <c r="F87" s="9"/>
    </row>
    <row r="88" spans="1:6" ht="12.75" x14ac:dyDescent="0.2">
      <c r="A88" s="9" t="s">
        <v>648</v>
      </c>
      <c r="B88" s="9">
        <f xml:space="preserve">      4200</f>
        <v>4200</v>
      </c>
      <c r="C88" s="9"/>
      <c r="D88" s="9" t="s">
        <v>288</v>
      </c>
      <c r="E88" s="9">
        <f xml:space="preserve">      1350</f>
        <v>1350</v>
      </c>
      <c r="F88" s="9"/>
    </row>
    <row r="89" spans="1:6" ht="12.75" x14ac:dyDescent="0.2">
      <c r="A89" s="9" t="s">
        <v>841</v>
      </c>
      <c r="B89" s="9">
        <f xml:space="preserve">     53700</f>
        <v>53700</v>
      </c>
      <c r="C89" s="9"/>
      <c r="D89" s="9" t="s">
        <v>777</v>
      </c>
      <c r="E89" s="9">
        <f xml:space="preserve">     47700</f>
        <v>47700</v>
      </c>
      <c r="F89" s="9"/>
    </row>
    <row r="90" spans="1:6" ht="12.75" x14ac:dyDescent="0.2">
      <c r="A90" s="9" t="s">
        <v>410</v>
      </c>
      <c r="B90" s="9">
        <f xml:space="preserve">     31900</f>
        <v>31900</v>
      </c>
      <c r="C90" s="9"/>
      <c r="D90" s="9" t="s">
        <v>326</v>
      </c>
      <c r="E90" s="9">
        <f xml:space="preserve">     11600</f>
        <v>11600</v>
      </c>
      <c r="F90" s="9"/>
    </row>
    <row r="91" spans="1:6" ht="12.75" x14ac:dyDescent="0.2">
      <c r="A91" s="9" t="s">
        <v>1381</v>
      </c>
      <c r="B91" s="9">
        <f xml:space="preserve">     38600</f>
        <v>38600</v>
      </c>
      <c r="C91" s="9"/>
      <c r="D91" s="9" t="s">
        <v>202</v>
      </c>
      <c r="E91" s="9">
        <f xml:space="preserve">      3500</f>
        <v>3500</v>
      </c>
      <c r="F91" s="9"/>
    </row>
    <row r="92" spans="1:6" ht="12.75" x14ac:dyDescent="0.2">
      <c r="A92" s="9" t="s">
        <v>643</v>
      </c>
      <c r="B92" s="9">
        <f xml:space="preserve">      6000</f>
        <v>6000</v>
      </c>
      <c r="C92" s="9"/>
      <c r="D92" s="9" t="s">
        <v>521</v>
      </c>
      <c r="E92" s="9">
        <f xml:space="preserve">     25800</f>
        <v>25800</v>
      </c>
      <c r="F92" s="9"/>
    </row>
    <row r="93" spans="1:6" ht="12.75" x14ac:dyDescent="0.2">
      <c r="A93" s="9" t="s">
        <v>643</v>
      </c>
      <c r="B93" s="9">
        <f xml:space="preserve">      6000</f>
        <v>6000</v>
      </c>
      <c r="C93" s="9"/>
      <c r="D93" s="9" t="s">
        <v>352</v>
      </c>
      <c r="E93" s="9">
        <f xml:space="preserve">     53600</f>
        <v>53600</v>
      </c>
      <c r="F93" s="9"/>
    </row>
    <row r="94" spans="1:6" ht="12.75" x14ac:dyDescent="0.2">
      <c r="A94" s="9" t="s">
        <v>1207</v>
      </c>
      <c r="B94" s="9">
        <f xml:space="preserve">     11400</f>
        <v>11400</v>
      </c>
      <c r="C94" s="9"/>
      <c r="D94" s="9" t="s">
        <v>352</v>
      </c>
      <c r="E94" s="9">
        <f xml:space="preserve">     53900</f>
        <v>53900</v>
      </c>
      <c r="F94" s="9"/>
    </row>
    <row r="95" spans="1:6" ht="12.75" x14ac:dyDescent="0.2">
      <c r="A95" s="9" t="s">
        <v>200</v>
      </c>
      <c r="B95" s="9">
        <f xml:space="preserve">      2050</f>
        <v>2050</v>
      </c>
      <c r="C95" s="9"/>
      <c r="D95" s="9" t="s">
        <v>1022</v>
      </c>
      <c r="E95" s="9">
        <f xml:space="preserve">     44900</f>
        <v>44900</v>
      </c>
      <c r="F95" s="9"/>
    </row>
    <row r="96" spans="1:6" ht="12.75" x14ac:dyDescent="0.2">
      <c r="A96" s="9" t="s">
        <v>1361</v>
      </c>
      <c r="B96" s="9">
        <f xml:space="preserve">       600</f>
        <v>600</v>
      </c>
      <c r="C96" s="9"/>
      <c r="D96" s="9" t="s">
        <v>1022</v>
      </c>
      <c r="E96" s="9">
        <f xml:space="preserve">     44990</f>
        <v>44990</v>
      </c>
      <c r="F96" s="9"/>
    </row>
    <row r="97" spans="1:6" ht="12.75" x14ac:dyDescent="0.2">
      <c r="A97" s="9" t="s">
        <v>284</v>
      </c>
      <c r="B97" s="9">
        <f xml:space="preserve">      4100</f>
        <v>4100</v>
      </c>
      <c r="C97" s="9"/>
      <c r="D97" s="9" t="s">
        <v>489</v>
      </c>
      <c r="E97" s="9">
        <f xml:space="preserve">      3800</f>
        <v>3800</v>
      </c>
      <c r="F97" s="9"/>
    </row>
    <row r="98" spans="1:6" ht="12.75" x14ac:dyDescent="0.2">
      <c r="A98" s="9" t="s">
        <v>284</v>
      </c>
      <c r="B98" s="9">
        <f xml:space="preserve">      2800</f>
        <v>2800</v>
      </c>
      <c r="C98" s="9"/>
      <c r="D98" s="9" t="s">
        <v>490</v>
      </c>
      <c r="E98" s="9">
        <f xml:space="preserve">      2700</f>
        <v>2700</v>
      </c>
      <c r="F98" s="9"/>
    </row>
    <row r="99" spans="1:6" ht="12.75" x14ac:dyDescent="0.2">
      <c r="A99" s="9" t="s">
        <v>284</v>
      </c>
      <c r="B99" s="9">
        <f xml:space="preserve">      2800</f>
        <v>2800</v>
      </c>
      <c r="C99" s="9"/>
      <c r="D99" s="9" t="s">
        <v>651</v>
      </c>
      <c r="E99" s="9">
        <f xml:space="preserve">     42500</f>
        <v>42500</v>
      </c>
      <c r="F99" s="9"/>
    </row>
    <row r="100" spans="1:6" ht="12.75" x14ac:dyDescent="0.2">
      <c r="A100" s="9" t="s">
        <v>539</v>
      </c>
      <c r="B100" s="9">
        <f xml:space="preserve">     22990</f>
        <v>22990</v>
      </c>
      <c r="C100" s="9"/>
      <c r="D100" s="9" t="s">
        <v>214</v>
      </c>
      <c r="E100" s="9">
        <f xml:space="preserve">     28200</f>
        <v>28200</v>
      </c>
      <c r="F100" s="9"/>
    </row>
    <row r="101" spans="1:6" ht="12.75" x14ac:dyDescent="0.2">
      <c r="A101" s="9" t="s">
        <v>91</v>
      </c>
      <c r="B101" s="9">
        <f xml:space="preserve">     32900</f>
        <v>32900</v>
      </c>
      <c r="C101" s="9"/>
      <c r="D101" s="9" t="s">
        <v>214</v>
      </c>
      <c r="E101" s="9">
        <f xml:space="preserve">     28300</f>
        <v>28300</v>
      </c>
      <c r="F101" s="9"/>
    </row>
    <row r="102" spans="1:6" ht="12.75" x14ac:dyDescent="0.2">
      <c r="A102" s="9" t="s">
        <v>91</v>
      </c>
      <c r="B102" s="9">
        <f xml:space="preserve">     32600</f>
        <v>32600</v>
      </c>
      <c r="C102" s="9"/>
      <c r="D102" s="9" t="s">
        <v>1023</v>
      </c>
      <c r="E102" s="9">
        <f xml:space="preserve">     37600</f>
        <v>37600</v>
      </c>
      <c r="F102" s="9"/>
    </row>
    <row r="103" spans="1:6" ht="12.75" x14ac:dyDescent="0.2">
      <c r="A103" s="9" t="s">
        <v>91</v>
      </c>
      <c r="B103" s="9">
        <f xml:space="preserve">     32200</f>
        <v>32200</v>
      </c>
      <c r="C103" s="9"/>
      <c r="D103" s="9" t="s">
        <v>147</v>
      </c>
      <c r="E103" s="9">
        <f xml:space="preserve">     44900</f>
        <v>44900</v>
      </c>
      <c r="F103" s="9"/>
    </row>
    <row r="104" spans="1:6" ht="12.75" x14ac:dyDescent="0.2">
      <c r="A104" s="9" t="s">
        <v>1396</v>
      </c>
      <c r="B104" s="9">
        <f xml:space="preserve">     42900</f>
        <v>42900</v>
      </c>
      <c r="C104" s="9"/>
      <c r="D104" s="9" t="s">
        <v>147</v>
      </c>
      <c r="E104" s="9">
        <f xml:space="preserve">     41600</f>
        <v>41600</v>
      </c>
      <c r="F104" s="9"/>
    </row>
    <row r="105" spans="1:6" ht="12.75" x14ac:dyDescent="0.2">
      <c r="A105" s="9" t="s">
        <v>628</v>
      </c>
      <c r="B105" s="9">
        <f xml:space="preserve">     32500</f>
        <v>32500</v>
      </c>
      <c r="C105" s="9"/>
      <c r="D105" s="9" t="s">
        <v>522</v>
      </c>
      <c r="E105" s="9">
        <f xml:space="preserve">     53500</f>
        <v>53500</v>
      </c>
      <c r="F105" s="9"/>
    </row>
    <row r="106" spans="1:6" ht="12.75" x14ac:dyDescent="0.2">
      <c r="A106" s="9" t="s">
        <v>649</v>
      </c>
      <c r="B106" s="9">
        <f xml:space="preserve">     35500</f>
        <v>35500</v>
      </c>
      <c r="C106" s="9"/>
      <c r="D106" s="9" t="s">
        <v>522</v>
      </c>
      <c r="E106" s="9">
        <f xml:space="preserve">     52700</f>
        <v>52700</v>
      </c>
      <c r="F106" s="9"/>
    </row>
    <row r="107" spans="1:6" ht="12.75" x14ac:dyDescent="0.2">
      <c r="A107" s="9" t="s">
        <v>1382</v>
      </c>
      <c r="B107" s="9">
        <f xml:space="preserve">     35000</f>
        <v>35000</v>
      </c>
      <c r="C107" s="9"/>
      <c r="D107" s="9" t="s">
        <v>491</v>
      </c>
      <c r="E107" s="9">
        <f xml:space="preserve">      4400</f>
        <v>4400</v>
      </c>
      <c r="F107" s="9"/>
    </row>
    <row r="108" spans="1:6" ht="12.75" x14ac:dyDescent="0.2">
      <c r="A108" s="9" t="s">
        <v>941</v>
      </c>
      <c r="B108" s="9">
        <f xml:space="preserve">     35000</f>
        <v>35000</v>
      </c>
      <c r="C108" s="9"/>
      <c r="D108" s="9" t="s">
        <v>411</v>
      </c>
      <c r="E108" s="9">
        <f xml:space="preserve">      6900</f>
        <v>6900</v>
      </c>
      <c r="F108" s="9"/>
    </row>
    <row r="109" spans="1:6" ht="12.75" x14ac:dyDescent="0.2">
      <c r="A109" s="9" t="s">
        <v>60</v>
      </c>
      <c r="B109" s="9">
        <f xml:space="preserve">      4100</f>
        <v>4100</v>
      </c>
      <c r="C109" s="9"/>
      <c r="D109" s="9" t="s">
        <v>568</v>
      </c>
      <c r="E109" s="9">
        <f xml:space="preserve">     57500</f>
        <v>57500</v>
      </c>
      <c r="F109" s="9"/>
    </row>
    <row r="110" spans="1:6" ht="12.75" x14ac:dyDescent="0.2">
      <c r="A110" s="9" t="s">
        <v>60</v>
      </c>
      <c r="B110" s="9">
        <f xml:space="preserve">      4100</f>
        <v>4100</v>
      </c>
      <c r="C110" s="9"/>
      <c r="D110" s="9" t="s">
        <v>875</v>
      </c>
      <c r="E110" s="9">
        <f xml:space="preserve">     54990</f>
        <v>54990</v>
      </c>
      <c r="F110" s="9"/>
    </row>
    <row r="111" spans="1:6" ht="12.75" x14ac:dyDescent="0.2">
      <c r="A111" s="9" t="s">
        <v>1065</v>
      </c>
      <c r="B111" s="9">
        <f xml:space="preserve">      7850</f>
        <v>7850</v>
      </c>
      <c r="C111" s="9"/>
      <c r="D111" s="9" t="s">
        <v>289</v>
      </c>
      <c r="E111" s="9">
        <f xml:space="preserve">     12990</f>
        <v>12990</v>
      </c>
      <c r="F111" s="9"/>
    </row>
    <row r="112" spans="1:6" ht="12.75" x14ac:dyDescent="0.2">
      <c r="A112" s="9" t="s">
        <v>270</v>
      </c>
      <c r="B112" s="9">
        <f xml:space="preserve">     25990</f>
        <v>25990</v>
      </c>
      <c r="C112" s="9"/>
      <c r="D112" s="9" t="s">
        <v>353</v>
      </c>
      <c r="E112" s="9">
        <f xml:space="preserve">      1200</f>
        <v>1200</v>
      </c>
      <c r="F112" s="9"/>
    </row>
    <row r="113" spans="1:6" ht="12.75" x14ac:dyDescent="0.2">
      <c r="A113" s="9" t="s">
        <v>270</v>
      </c>
      <c r="B113" s="9">
        <f xml:space="preserve">     25000</f>
        <v>25000</v>
      </c>
      <c r="C113" s="9"/>
      <c r="D113" s="9" t="s">
        <v>353</v>
      </c>
      <c r="E113" s="9">
        <f xml:space="preserve">      1200</f>
        <v>1200</v>
      </c>
      <c r="F113" s="9"/>
    </row>
    <row r="114" spans="1:6" ht="12.75" x14ac:dyDescent="0.2">
      <c r="A114" s="9" t="s">
        <v>1421</v>
      </c>
      <c r="B114" s="9">
        <f xml:space="preserve">      5990</f>
        <v>5990</v>
      </c>
      <c r="C114" s="9"/>
      <c r="D114" s="9" t="s">
        <v>1209</v>
      </c>
      <c r="E114" s="9">
        <f xml:space="preserve">     17000</f>
        <v>17000</v>
      </c>
      <c r="F114" s="9"/>
    </row>
    <row r="115" spans="1:6" ht="12.75" x14ac:dyDescent="0.2">
      <c r="A115" s="9" t="s">
        <v>201</v>
      </c>
      <c r="B115" s="9">
        <f xml:space="preserve">     24600</f>
        <v>24600</v>
      </c>
      <c r="C115" s="9"/>
      <c r="D115" s="9" t="s">
        <v>1363</v>
      </c>
      <c r="E115" s="9">
        <f xml:space="preserve">      8000</f>
        <v>8000</v>
      </c>
      <c r="F115" s="9"/>
    </row>
    <row r="116" spans="1:6" ht="12.75" x14ac:dyDescent="0.2">
      <c r="A116" s="9" t="s">
        <v>201</v>
      </c>
      <c r="B116" s="9">
        <f xml:space="preserve">     23600</f>
        <v>23600</v>
      </c>
      <c r="C116" s="9"/>
      <c r="D116" s="9" t="s">
        <v>1066</v>
      </c>
      <c r="E116" s="9">
        <f xml:space="preserve">      8200</f>
        <v>8200</v>
      </c>
      <c r="F116" s="9"/>
    </row>
    <row r="117" spans="1:6" ht="12.75" x14ac:dyDescent="0.2">
      <c r="A117" s="9" t="s">
        <v>229</v>
      </c>
      <c r="B117" s="9">
        <f xml:space="preserve">     31200</f>
        <v>31200</v>
      </c>
      <c r="C117" s="9"/>
      <c r="D117" s="9" t="s">
        <v>1113</v>
      </c>
      <c r="E117" s="9">
        <f xml:space="preserve">      4700</f>
        <v>4700</v>
      </c>
      <c r="F117" s="9"/>
    </row>
    <row r="118" spans="1:6" ht="12.75" x14ac:dyDescent="0.2">
      <c r="A118" s="9" t="s">
        <v>1362</v>
      </c>
      <c r="B118" s="9">
        <f xml:space="preserve">      1400</f>
        <v>1400</v>
      </c>
      <c r="C118" s="9"/>
      <c r="D118" s="9" t="s">
        <v>1400</v>
      </c>
      <c r="E118" s="9">
        <f xml:space="preserve">      5950</f>
        <v>5950</v>
      </c>
      <c r="F118" s="9"/>
    </row>
    <row r="119" spans="1:6" ht="12.75" x14ac:dyDescent="0.2">
      <c r="A119" s="9" t="s">
        <v>1112</v>
      </c>
      <c r="B119" s="9">
        <f xml:space="preserve">      6400</f>
        <v>6400</v>
      </c>
      <c r="C119" s="9"/>
      <c r="D119" s="9" t="s">
        <v>82</v>
      </c>
      <c r="E119" s="9">
        <f xml:space="preserve">      2600</f>
        <v>2600</v>
      </c>
      <c r="F119" s="9"/>
    </row>
    <row r="120" spans="1:6" ht="12.75" x14ac:dyDescent="0.2">
      <c r="A120" s="9" t="s">
        <v>958</v>
      </c>
      <c r="B120" s="9">
        <f xml:space="preserve">     30500</f>
        <v>30500</v>
      </c>
      <c r="C120" s="9"/>
      <c r="D120" s="9" t="s">
        <v>778</v>
      </c>
      <c r="E120" s="9">
        <f xml:space="preserve">      4300</f>
        <v>4300</v>
      </c>
      <c r="F120" s="9"/>
    </row>
    <row r="121" spans="1:6" ht="12.75" x14ac:dyDescent="0.2">
      <c r="A121" s="9" t="s">
        <v>959</v>
      </c>
      <c r="B121" s="9">
        <f xml:space="preserve">     57300</f>
        <v>57300</v>
      </c>
      <c r="C121" s="9"/>
      <c r="D121" s="9" t="s">
        <v>1067</v>
      </c>
      <c r="E121" s="9">
        <f xml:space="preserve">      4200</f>
        <v>4200</v>
      </c>
      <c r="F121" s="9"/>
    </row>
    <row r="122" spans="1:6" ht="12.75" x14ac:dyDescent="0.2">
      <c r="A122" s="9" t="s">
        <v>1397</v>
      </c>
      <c r="B122" s="9">
        <f xml:space="preserve">      9050</f>
        <v>9050</v>
      </c>
      <c r="C122" s="9"/>
      <c r="D122" s="9" t="s">
        <v>96</v>
      </c>
      <c r="E122" s="9">
        <f xml:space="preserve">     39500</f>
        <v>39500</v>
      </c>
      <c r="F122" s="9"/>
    </row>
    <row r="123" spans="1:6" ht="12.75" x14ac:dyDescent="0.2">
      <c r="A123" s="9" t="s">
        <v>382</v>
      </c>
      <c r="B123" s="9">
        <f xml:space="preserve">     47900</f>
        <v>47900</v>
      </c>
      <c r="C123" s="9"/>
      <c r="D123" s="9" t="s">
        <v>96</v>
      </c>
      <c r="E123" s="9">
        <f xml:space="preserve">     39500</f>
        <v>39500</v>
      </c>
      <c r="F123" s="9"/>
    </row>
    <row r="124" spans="1:6" ht="12.75" x14ac:dyDescent="0.2">
      <c r="A124" s="9" t="s">
        <v>1398</v>
      </c>
      <c r="B124" s="9">
        <f xml:space="preserve">      6400</f>
        <v>6400</v>
      </c>
      <c r="C124" s="9"/>
      <c r="D124" s="9" t="s">
        <v>1024</v>
      </c>
      <c r="E124" s="9">
        <f xml:space="preserve">     35500</f>
        <v>35500</v>
      </c>
      <c r="F124" s="9"/>
    </row>
    <row r="125" spans="1:6" ht="12.75" x14ac:dyDescent="0.2">
      <c r="A125" s="9" t="s">
        <v>488</v>
      </c>
      <c r="B125" s="9">
        <f xml:space="preserve">     23500</f>
        <v>23500</v>
      </c>
      <c r="C125" s="9"/>
      <c r="D125" s="9" t="s">
        <v>173</v>
      </c>
      <c r="E125" s="9">
        <f xml:space="preserve">     44600</f>
        <v>44600</v>
      </c>
      <c r="F125" s="9"/>
    </row>
    <row r="126" spans="1:6" ht="12.75" x14ac:dyDescent="0.2">
      <c r="A126" s="9" t="s">
        <v>488</v>
      </c>
      <c r="B126" s="9">
        <f xml:space="preserve">     23500</f>
        <v>23500</v>
      </c>
      <c r="C126" s="9"/>
      <c r="D126" s="9" t="s">
        <v>1470</v>
      </c>
      <c r="E126" s="9">
        <f xml:space="preserve">    105900</f>
        <v>105900</v>
      </c>
      <c r="F126" s="9"/>
    </row>
    <row r="127" spans="1:6" ht="12.75" x14ac:dyDescent="0.2">
      <c r="A127" s="9" t="s">
        <v>774</v>
      </c>
      <c r="B127" s="9">
        <f xml:space="preserve">     41500</f>
        <v>41500</v>
      </c>
      <c r="C127" s="9"/>
      <c r="D127" s="9" t="s">
        <v>1471</v>
      </c>
      <c r="E127" s="9">
        <f xml:space="preserve">    114700</f>
        <v>114700</v>
      </c>
      <c r="F127" s="9"/>
    </row>
    <row r="128" spans="1:6" ht="12.75" x14ac:dyDescent="0.2">
      <c r="A128" s="9" t="s">
        <v>1133</v>
      </c>
      <c r="B128" s="9">
        <f xml:space="preserve">     36900</f>
        <v>36900</v>
      </c>
      <c r="C128" s="9"/>
      <c r="D128" s="9" t="s">
        <v>1423</v>
      </c>
      <c r="E128" s="9">
        <f xml:space="preserve">      5600</f>
        <v>5600</v>
      </c>
      <c r="F128" s="9"/>
    </row>
    <row r="129" spans="1:6" ht="12.75" x14ac:dyDescent="0.2">
      <c r="A129" s="9" t="s">
        <v>1133</v>
      </c>
      <c r="B129" s="9">
        <f xml:space="preserve">     36900</f>
        <v>36900</v>
      </c>
      <c r="C129" s="9"/>
      <c r="D129" s="9" t="s">
        <v>779</v>
      </c>
      <c r="E129" s="9">
        <f xml:space="preserve">     42900</f>
        <v>42900</v>
      </c>
      <c r="F129" s="9"/>
    </row>
    <row r="130" spans="1:6" ht="12.75" x14ac:dyDescent="0.2">
      <c r="A130" s="9" t="s">
        <v>1285</v>
      </c>
      <c r="B130" s="9">
        <f xml:space="preserve">     45100</f>
        <v>45100</v>
      </c>
      <c r="C130" s="9"/>
      <c r="D130" s="9" t="s">
        <v>1004</v>
      </c>
      <c r="E130" s="9">
        <f xml:space="preserve">     42200</f>
        <v>42200</v>
      </c>
      <c r="F130" s="9"/>
    </row>
    <row r="131" spans="1:6" ht="12.75" x14ac:dyDescent="0.2">
      <c r="A131" s="9" t="s">
        <v>906</v>
      </c>
      <c r="B131" s="9">
        <f xml:space="preserve">     29300</f>
        <v>29300</v>
      </c>
      <c r="C131" s="9"/>
      <c r="D131" s="9" t="s">
        <v>1005</v>
      </c>
      <c r="E131" s="9">
        <f xml:space="preserve">     52900</f>
        <v>52900</v>
      </c>
      <c r="F131" s="9"/>
    </row>
    <row r="132" spans="1:6" ht="12.75" x14ac:dyDescent="0.2">
      <c r="A132" s="9" t="s">
        <v>210</v>
      </c>
      <c r="B132" s="9">
        <f xml:space="preserve">     31900</f>
        <v>31900</v>
      </c>
      <c r="C132" s="9"/>
      <c r="D132" s="9" t="s">
        <v>245</v>
      </c>
      <c r="E132" s="9">
        <f xml:space="preserve">     37200</f>
        <v>37200</v>
      </c>
      <c r="F132" s="9"/>
    </row>
    <row r="133" spans="1:6" ht="12.75" x14ac:dyDescent="0.2">
      <c r="A133" s="9" t="s">
        <v>210</v>
      </c>
      <c r="B133" s="9">
        <f xml:space="preserve">     31900</f>
        <v>31900</v>
      </c>
      <c r="C133" s="9"/>
      <c r="D133" s="9" t="s">
        <v>1383</v>
      </c>
      <c r="E133" s="9">
        <f xml:space="preserve">     42500</f>
        <v>42500</v>
      </c>
      <c r="F133" s="9"/>
    </row>
    <row r="134" spans="1:6" ht="12.75" x14ac:dyDescent="0.2">
      <c r="A134" s="9" t="s">
        <v>960</v>
      </c>
      <c r="B134" s="9">
        <f xml:space="preserve">     13900</f>
        <v>13900</v>
      </c>
      <c r="C134" s="9"/>
      <c r="D134" s="9" t="s">
        <v>355</v>
      </c>
      <c r="E134" s="9">
        <f xml:space="preserve">      3000</f>
        <v>3000</v>
      </c>
      <c r="F134" s="9"/>
    </row>
    <row r="135" spans="1:6" ht="12.75" x14ac:dyDescent="0.2">
      <c r="A135" s="9" t="s">
        <v>960</v>
      </c>
      <c r="B135" s="9">
        <f xml:space="preserve">     13100</f>
        <v>13100</v>
      </c>
      <c r="C135" s="9"/>
      <c r="D135" s="9" t="s">
        <v>355</v>
      </c>
      <c r="E135" s="9">
        <f xml:space="preserve">      1900</f>
        <v>1900</v>
      </c>
      <c r="F135" s="9"/>
    </row>
    <row r="136" spans="1:6" ht="12.75" x14ac:dyDescent="0.2">
      <c r="A136" s="9" t="s">
        <v>3</v>
      </c>
      <c r="B136" s="9">
        <f xml:space="preserve">     17000</f>
        <v>17000</v>
      </c>
      <c r="C136" s="9"/>
      <c r="D136" s="9" t="s">
        <v>760</v>
      </c>
      <c r="E136" s="9">
        <f xml:space="preserve">      8600</f>
        <v>8600</v>
      </c>
      <c r="F136" s="9"/>
    </row>
    <row r="137" spans="1:6" ht="12.75" x14ac:dyDescent="0.2">
      <c r="A137" s="9" t="s">
        <v>3</v>
      </c>
      <c r="B137" s="9">
        <f xml:space="preserve">     17000</f>
        <v>17000</v>
      </c>
      <c r="C137" s="9"/>
      <c r="D137" s="9" t="s">
        <v>165</v>
      </c>
      <c r="E137" s="9">
        <f xml:space="preserve">      3200</f>
        <v>3200</v>
      </c>
      <c r="F137" s="9"/>
    </row>
    <row r="138" spans="1:6" ht="12.75" x14ac:dyDescent="0.2">
      <c r="A138" s="9" t="s">
        <v>942</v>
      </c>
      <c r="B138" s="9">
        <f xml:space="preserve">     67400</f>
        <v>67400</v>
      </c>
      <c r="C138" s="9"/>
      <c r="D138" s="9" t="s">
        <v>230</v>
      </c>
      <c r="E138" s="9">
        <f xml:space="preserve">     40990</f>
        <v>40990</v>
      </c>
      <c r="F138" s="9"/>
    </row>
    <row r="139" spans="1:6" ht="12.75" x14ac:dyDescent="0.2">
      <c r="A139" s="9" t="s">
        <v>304</v>
      </c>
      <c r="B139" s="9">
        <f xml:space="preserve">     21500</f>
        <v>21500</v>
      </c>
      <c r="C139" s="9"/>
      <c r="D139" s="9" t="s">
        <v>230</v>
      </c>
      <c r="E139" s="9">
        <f xml:space="preserve">     39990</f>
        <v>39990</v>
      </c>
      <c r="F139" s="9"/>
    </row>
    <row r="140" spans="1:6" ht="12.75" x14ac:dyDescent="0.2">
      <c r="A140" s="9" t="s">
        <v>304</v>
      </c>
      <c r="B140" s="9">
        <f xml:space="preserve">     21500</f>
        <v>21500</v>
      </c>
      <c r="C140" s="9"/>
      <c r="D140" s="9" t="s">
        <v>141</v>
      </c>
      <c r="E140" s="9">
        <f xml:space="preserve">      1500</f>
        <v>1500</v>
      </c>
      <c r="F140" s="9"/>
    </row>
    <row r="141" spans="1:6" ht="12.75" x14ac:dyDescent="0.2">
      <c r="A141" s="9" t="s">
        <v>342</v>
      </c>
      <c r="B141" s="9">
        <f xml:space="preserve">     47300</f>
        <v>47300</v>
      </c>
      <c r="C141" s="9"/>
      <c r="D141" s="9" t="s">
        <v>877</v>
      </c>
      <c r="E141" s="9">
        <f xml:space="preserve">      1500</f>
        <v>1500</v>
      </c>
      <c r="F141" s="9"/>
    </row>
    <row r="142" spans="1:6" ht="12.75" x14ac:dyDescent="0.2">
      <c r="A142" s="9" t="s">
        <v>1134</v>
      </c>
      <c r="B142" s="9">
        <f xml:space="preserve">     54300</f>
        <v>54300</v>
      </c>
      <c r="C142" s="9"/>
      <c r="D142" s="9" t="s">
        <v>275</v>
      </c>
      <c r="E142" s="9">
        <f xml:space="preserve">      3700</f>
        <v>3700</v>
      </c>
      <c r="F142" s="9"/>
    </row>
    <row r="143" spans="1:6" ht="12.75" x14ac:dyDescent="0.2">
      <c r="A143" s="9" t="s">
        <v>233</v>
      </c>
      <c r="B143" s="9">
        <f xml:space="preserve">      1400</f>
        <v>1400</v>
      </c>
      <c r="C143" s="9"/>
      <c r="D143" s="9" t="s">
        <v>275</v>
      </c>
      <c r="E143" s="9">
        <f xml:space="preserve">      3700</f>
        <v>3700</v>
      </c>
      <c r="F143" s="9"/>
    </row>
    <row r="144" spans="1:6" ht="12.75" x14ac:dyDescent="0.2">
      <c r="A144" s="9" t="s">
        <v>996</v>
      </c>
      <c r="B144" s="9">
        <f xml:space="preserve">      2900</f>
        <v>2900</v>
      </c>
      <c r="C144" s="9"/>
      <c r="D144" s="9" t="s">
        <v>878</v>
      </c>
      <c r="E144" s="9">
        <f xml:space="preserve">      3700</f>
        <v>3700</v>
      </c>
      <c r="F144" s="9"/>
    </row>
    <row r="145" spans="1:6" ht="12.75" x14ac:dyDescent="0.2">
      <c r="A145" s="9" t="s">
        <v>996</v>
      </c>
      <c r="B145" s="9">
        <f xml:space="preserve">      2900</f>
        <v>2900</v>
      </c>
      <c r="C145" s="9"/>
      <c r="D145" s="9" t="s">
        <v>1242</v>
      </c>
      <c r="E145" s="9">
        <f xml:space="preserve">     29900</f>
        <v>29900</v>
      </c>
      <c r="F145" s="9"/>
    </row>
    <row r="146" spans="1:6" ht="12.75" x14ac:dyDescent="0.2">
      <c r="A146" s="9" t="s">
        <v>820</v>
      </c>
      <c r="B146" s="9">
        <f xml:space="preserve">      2900</f>
        <v>2900</v>
      </c>
      <c r="C146" s="9"/>
      <c r="D146" s="9" t="s">
        <v>1242</v>
      </c>
      <c r="E146" s="9">
        <f xml:space="preserve">     29900</f>
        <v>29900</v>
      </c>
      <c r="F146" s="9"/>
    </row>
    <row r="147" spans="1:6" ht="12.75" x14ac:dyDescent="0.2">
      <c r="A147" s="9" t="s">
        <v>876</v>
      </c>
      <c r="B147" s="9">
        <f xml:space="preserve">     50900</f>
        <v>50900</v>
      </c>
      <c r="C147" s="9"/>
      <c r="D147" s="9" t="s">
        <v>492</v>
      </c>
      <c r="E147" s="9">
        <f xml:space="preserve">     14200</f>
        <v>14200</v>
      </c>
      <c r="F147" s="9"/>
    </row>
    <row r="148" spans="1:6" ht="12.75" x14ac:dyDescent="0.2">
      <c r="A148" s="9" t="s">
        <v>1241</v>
      </c>
      <c r="B148" s="9">
        <f xml:space="preserve">     53500</f>
        <v>53500</v>
      </c>
      <c r="C148" s="9"/>
      <c r="D148" s="9" t="s">
        <v>492</v>
      </c>
      <c r="E148" s="9">
        <f xml:space="preserve">     14700</f>
        <v>14700</v>
      </c>
      <c r="F148" s="9"/>
    </row>
    <row r="149" spans="1:6" ht="12.75" x14ac:dyDescent="0.2">
      <c r="A149" s="9" t="s">
        <v>1241</v>
      </c>
      <c r="B149" s="9">
        <f xml:space="preserve">     53500</f>
        <v>53500</v>
      </c>
      <c r="C149" s="9"/>
      <c r="D149" s="9" t="s">
        <v>4</v>
      </c>
      <c r="E149" s="9">
        <f xml:space="preserve">     14500</f>
        <v>14500</v>
      </c>
      <c r="F149" s="9"/>
    </row>
    <row r="150" spans="1:6" ht="12.75" x14ac:dyDescent="0.2">
      <c r="A150" s="9" t="s">
        <v>121</v>
      </c>
      <c r="B150" s="9">
        <f xml:space="preserve">     22600</f>
        <v>22600</v>
      </c>
      <c r="C150" s="9"/>
      <c r="D150" s="9" t="s">
        <v>4</v>
      </c>
      <c r="E150" s="9">
        <f xml:space="preserve">     14500</f>
        <v>14500</v>
      </c>
      <c r="F150" s="9"/>
    </row>
    <row r="151" spans="1:6" ht="12.75" x14ac:dyDescent="0.2">
      <c r="A151" s="9" t="s">
        <v>122</v>
      </c>
      <c r="B151" s="9">
        <f xml:space="preserve">     15990</f>
        <v>15990</v>
      </c>
      <c r="C151" s="9"/>
      <c r="D151" s="9" t="s">
        <v>1287</v>
      </c>
      <c r="E151" s="9">
        <f xml:space="preserve">     48900</f>
        <v>48900</v>
      </c>
      <c r="F151" s="9"/>
    </row>
    <row r="152" spans="1:6" ht="12.75" x14ac:dyDescent="0.2">
      <c r="A152" s="9" t="s">
        <v>122</v>
      </c>
      <c r="B152" s="9">
        <f xml:space="preserve">     15600</f>
        <v>15600</v>
      </c>
      <c r="C152" s="9"/>
      <c r="D152" s="9" t="s">
        <v>1068</v>
      </c>
      <c r="E152" s="9">
        <f xml:space="preserve">     21500</f>
        <v>21500</v>
      </c>
      <c r="F152" s="9"/>
    </row>
    <row r="153" spans="1:6" ht="12.75" x14ac:dyDescent="0.2">
      <c r="A153" s="9" t="s">
        <v>97</v>
      </c>
      <c r="B153" s="9">
        <f xml:space="preserve">     91200</f>
        <v>91200</v>
      </c>
      <c r="C153" s="9"/>
      <c r="D153" s="9" t="s">
        <v>5</v>
      </c>
      <c r="E153" s="9">
        <f xml:space="preserve">     10000</f>
        <v>10000</v>
      </c>
      <c r="F153" s="9"/>
    </row>
    <row r="154" spans="1:6" ht="12.75" x14ac:dyDescent="0.2">
      <c r="A154" s="9" t="s">
        <v>176</v>
      </c>
      <c r="B154" s="9">
        <f xml:space="preserve">    169900</f>
        <v>169900</v>
      </c>
      <c r="C154" s="9"/>
      <c r="D154" s="9" t="s">
        <v>383</v>
      </c>
      <c r="E154" s="9">
        <f xml:space="preserve">       500</f>
        <v>500</v>
      </c>
      <c r="F154" s="9"/>
    </row>
    <row r="155" spans="1:6" ht="12.75" x14ac:dyDescent="0.2">
      <c r="A155" s="9" t="s">
        <v>652</v>
      </c>
      <c r="B155" s="9">
        <f xml:space="preserve">     21800</f>
        <v>21800</v>
      </c>
      <c r="C155" s="9"/>
      <c r="D155" s="9" t="s">
        <v>384</v>
      </c>
      <c r="E155" s="9">
        <f xml:space="preserve">      1070</f>
        <v>1070</v>
      </c>
      <c r="F155" s="9"/>
    </row>
    <row r="156" spans="1:6" ht="12.75" x14ac:dyDescent="0.2">
      <c r="A156" s="9" t="s">
        <v>1286</v>
      </c>
      <c r="B156" s="9">
        <f xml:space="preserve">     26500</f>
        <v>26500</v>
      </c>
      <c r="C156" s="9"/>
      <c r="D156" s="9" t="s">
        <v>384</v>
      </c>
      <c r="E156" s="9">
        <f xml:space="preserve">      1070</f>
        <v>1070</v>
      </c>
      <c r="F156" s="9"/>
    </row>
    <row r="157" spans="1:6" ht="12.75" x14ac:dyDescent="0.2">
      <c r="A157" s="9" t="s">
        <v>1286</v>
      </c>
      <c r="B157" s="9">
        <f xml:space="preserve">     26400</f>
        <v>26400</v>
      </c>
      <c r="C157" s="9"/>
      <c r="D157" s="9" t="s">
        <v>94</v>
      </c>
      <c r="E157" s="9">
        <f xml:space="preserve">      2200</f>
        <v>2200</v>
      </c>
      <c r="F157" s="9"/>
    </row>
    <row r="158" spans="1:6" ht="12.75" x14ac:dyDescent="0.2">
      <c r="A158" s="9" t="s">
        <v>1472</v>
      </c>
      <c r="B158" s="9">
        <f xml:space="preserve">     33600</f>
        <v>33600</v>
      </c>
      <c r="C158" s="9"/>
      <c r="D158" s="9" t="s">
        <v>94</v>
      </c>
      <c r="E158" s="9">
        <f xml:space="preserve">      2200</f>
        <v>2200</v>
      </c>
      <c r="F158" s="9"/>
    </row>
    <row r="159" spans="1:6" ht="12.75" x14ac:dyDescent="0.2">
      <c r="A159" s="9" t="s">
        <v>1135</v>
      </c>
      <c r="B159" s="9">
        <f xml:space="preserve">     46500</f>
        <v>46500</v>
      </c>
      <c r="C159" s="9"/>
      <c r="D159" s="9" t="s">
        <v>1210</v>
      </c>
      <c r="E159" s="9">
        <f xml:space="preserve">     29500</f>
        <v>29500</v>
      </c>
      <c r="F159" s="9"/>
    </row>
    <row r="160" spans="1:6" ht="12.75" x14ac:dyDescent="0.2">
      <c r="A160" s="9" t="s">
        <v>1135</v>
      </c>
      <c r="B160" s="9">
        <f xml:space="preserve">     45800</f>
        <v>45800</v>
      </c>
      <c r="C160" s="9"/>
      <c r="D160" s="9" t="s">
        <v>1210</v>
      </c>
      <c r="E160" s="9">
        <f xml:space="preserve">     29500</f>
        <v>29500</v>
      </c>
      <c r="F160" s="9"/>
    </row>
    <row r="161" spans="1:6" ht="12.75" x14ac:dyDescent="0.2">
      <c r="A161" s="9" t="s">
        <v>1168</v>
      </c>
      <c r="B161" s="9">
        <f xml:space="preserve">     22700</f>
        <v>22700</v>
      </c>
      <c r="C161" s="9"/>
      <c r="D161" s="9" t="s">
        <v>1122</v>
      </c>
      <c r="E161" s="9">
        <f xml:space="preserve">     90900</f>
        <v>90900</v>
      </c>
      <c r="F161" s="9"/>
    </row>
    <row r="162" spans="1:6" ht="12.75" x14ac:dyDescent="0.2">
      <c r="A162" s="9" t="s">
        <v>1473</v>
      </c>
      <c r="B162" s="9">
        <f xml:space="preserve">     18990</f>
        <v>18990</v>
      </c>
      <c r="C162" s="9"/>
      <c r="D162" s="9" t="s">
        <v>1474</v>
      </c>
      <c r="E162" s="9">
        <f xml:space="preserve">     72000</f>
        <v>72000</v>
      </c>
      <c r="F162" s="9"/>
    </row>
    <row r="163" spans="1:6" ht="12.75" x14ac:dyDescent="0.2">
      <c r="A163" s="9" t="s">
        <v>241</v>
      </c>
      <c r="B163" s="9">
        <f xml:space="preserve">     59100</f>
        <v>59100</v>
      </c>
      <c r="C163" s="9"/>
      <c r="D163" s="9" t="s">
        <v>1136</v>
      </c>
      <c r="E163" s="9">
        <f xml:space="preserve">     75500</f>
        <v>75500</v>
      </c>
      <c r="F163" s="9"/>
    </row>
    <row r="164" spans="1:6" ht="12.75" x14ac:dyDescent="0.2">
      <c r="A164" s="9" t="s">
        <v>305</v>
      </c>
      <c r="B164" s="9">
        <f xml:space="preserve">     86200</f>
        <v>86200</v>
      </c>
      <c r="C164" s="9"/>
      <c r="D164" s="9" t="s">
        <v>1272</v>
      </c>
      <c r="E164" s="9">
        <f xml:space="preserve">       700</f>
        <v>700</v>
      </c>
      <c r="F164" s="9"/>
    </row>
    <row r="165" spans="1:6" ht="12.75" x14ac:dyDescent="0.2">
      <c r="A165" s="9" t="s">
        <v>653</v>
      </c>
      <c r="B165" s="9">
        <f xml:space="preserve">    218100</f>
        <v>218100</v>
      </c>
      <c r="C165" s="9"/>
      <c r="D165" s="9" t="s">
        <v>1424</v>
      </c>
      <c r="E165" s="9">
        <f xml:space="preserve">      1380</f>
        <v>1380</v>
      </c>
      <c r="F165" s="9"/>
    </row>
    <row r="166" spans="1:6" ht="12.75" x14ac:dyDescent="0.2">
      <c r="A166" s="9" t="s">
        <v>375</v>
      </c>
      <c r="B166" s="9">
        <f xml:space="preserve">     59100</f>
        <v>59100</v>
      </c>
      <c r="C166" s="9"/>
      <c r="D166" s="9" t="s">
        <v>629</v>
      </c>
      <c r="E166" s="9">
        <f xml:space="preserve">     21500</f>
        <v>21500</v>
      </c>
      <c r="F166" s="9"/>
    </row>
    <row r="167" spans="1:6" ht="12.75" x14ac:dyDescent="0.2">
      <c r="A167" s="9" t="s">
        <v>242</v>
      </c>
      <c r="B167" s="9">
        <f xml:space="preserve">    122200</f>
        <v>122200</v>
      </c>
      <c r="C167" s="9"/>
      <c r="D167" s="9" t="s">
        <v>1288</v>
      </c>
      <c r="E167" s="9">
        <f xml:space="preserve">     58990</f>
        <v>58990</v>
      </c>
      <c r="F167" s="9"/>
    </row>
    <row r="168" spans="1:6" ht="12.75" x14ac:dyDescent="0.2">
      <c r="A168" s="9" t="s">
        <v>738</v>
      </c>
      <c r="B168" s="9">
        <f xml:space="preserve">     19900</f>
        <v>19900</v>
      </c>
      <c r="C168" s="9"/>
      <c r="D168" s="9" t="s">
        <v>1365</v>
      </c>
      <c r="E168" s="9">
        <f xml:space="preserve">     15700</f>
        <v>15700</v>
      </c>
      <c r="F168" s="9"/>
    </row>
    <row r="169" spans="1:6" ht="12.75" x14ac:dyDescent="0.2">
      <c r="A169" s="9" t="s">
        <v>211</v>
      </c>
      <c r="B169" s="9">
        <f xml:space="preserve">     31800</f>
        <v>31800</v>
      </c>
      <c r="C169" s="9"/>
      <c r="D169" s="9" t="s">
        <v>1315</v>
      </c>
      <c r="E169" s="9">
        <f xml:space="preserve">     13300</f>
        <v>13300</v>
      </c>
      <c r="F169" s="9"/>
    </row>
    <row r="170" spans="1:6" ht="12.75" x14ac:dyDescent="0.2">
      <c r="A170" s="9" t="s">
        <v>211</v>
      </c>
      <c r="B170" s="9">
        <f xml:space="preserve">     28400</f>
        <v>28400</v>
      </c>
      <c r="C170" s="9"/>
      <c r="D170" s="9" t="s">
        <v>1315</v>
      </c>
      <c r="E170" s="9">
        <f xml:space="preserve">     13300</f>
        <v>13300</v>
      </c>
      <c r="F170" s="9"/>
    </row>
    <row r="171" spans="1:6" ht="12.75" x14ac:dyDescent="0.2">
      <c r="A171" s="9" t="s">
        <v>739</v>
      </c>
      <c r="B171" s="9">
        <f xml:space="preserve">     16600</f>
        <v>16600</v>
      </c>
      <c r="C171" s="9"/>
      <c r="D171" s="9" t="s">
        <v>1316</v>
      </c>
      <c r="E171" s="9">
        <f xml:space="preserve">     15900</f>
        <v>15900</v>
      </c>
      <c r="F171" s="9"/>
    </row>
    <row r="172" spans="1:6" ht="12.75" x14ac:dyDescent="0.2">
      <c r="A172" s="9" t="s">
        <v>739</v>
      </c>
      <c r="B172" s="9">
        <f xml:space="preserve">     16600</f>
        <v>16600</v>
      </c>
      <c r="C172" s="9"/>
      <c r="D172" s="9" t="s">
        <v>493</v>
      </c>
      <c r="E172" s="9">
        <f xml:space="preserve">    146900</f>
        <v>146900</v>
      </c>
      <c r="F172" s="9"/>
    </row>
    <row r="173" spans="1:6" ht="12.75" x14ac:dyDescent="0.2">
      <c r="A173" s="9" t="s">
        <v>1010</v>
      </c>
      <c r="B173" s="9">
        <f xml:space="preserve">     19900</f>
        <v>19900</v>
      </c>
      <c r="C173" s="9"/>
      <c r="D173" s="9" t="s">
        <v>179</v>
      </c>
      <c r="E173" s="9">
        <f xml:space="preserve">      1350</f>
        <v>1350</v>
      </c>
      <c r="F173" s="9"/>
    </row>
    <row r="174" spans="1:6" ht="12.75" x14ac:dyDescent="0.2">
      <c r="A174" s="9" t="s">
        <v>243</v>
      </c>
      <c r="B174" s="9">
        <f xml:space="preserve">      2250</f>
        <v>2250</v>
      </c>
      <c r="C174" s="9"/>
      <c r="D174" s="9" t="s">
        <v>412</v>
      </c>
      <c r="E174" s="9">
        <f xml:space="preserve">     49900</f>
        <v>49900</v>
      </c>
      <c r="F174" s="9"/>
    </row>
    <row r="175" spans="1:6" ht="12.75" x14ac:dyDescent="0.2">
      <c r="A175" s="9" t="s">
        <v>243</v>
      </c>
      <c r="B175" s="9">
        <f xml:space="preserve">      2250</f>
        <v>2250</v>
      </c>
      <c r="C175" s="9"/>
      <c r="D175" s="9" t="s">
        <v>577</v>
      </c>
      <c r="E175" s="9">
        <f xml:space="preserve">     69990</f>
        <v>69990</v>
      </c>
      <c r="F175" s="9"/>
    </row>
    <row r="176" spans="1:6" ht="12.75" x14ac:dyDescent="0.2">
      <c r="A176" s="9" t="s">
        <v>152</v>
      </c>
      <c r="B176" s="9">
        <f xml:space="preserve">      2700</f>
        <v>2700</v>
      </c>
      <c r="C176" s="9"/>
      <c r="D176" s="9" t="s">
        <v>1069</v>
      </c>
      <c r="E176" s="9">
        <f xml:space="preserve">    104200</f>
        <v>104200</v>
      </c>
      <c r="F176" s="9"/>
    </row>
    <row r="177" spans="1:6" ht="12.75" x14ac:dyDescent="0.2">
      <c r="A177" s="9" t="s">
        <v>152</v>
      </c>
      <c r="B177" s="9">
        <f xml:space="preserve">      2700</f>
        <v>2700</v>
      </c>
      <c r="C177" s="9"/>
      <c r="D177" s="9" t="s">
        <v>843</v>
      </c>
      <c r="E177" s="9">
        <f xml:space="preserve">      1000</f>
        <v>1000</v>
      </c>
      <c r="F177" s="9"/>
    </row>
    <row r="178" spans="1:6" ht="12.75" x14ac:dyDescent="0.2">
      <c r="A178" s="9" t="s">
        <v>365</v>
      </c>
      <c r="B178" s="9">
        <f xml:space="preserve">      1300</f>
        <v>1300</v>
      </c>
      <c r="C178" s="9"/>
      <c r="D178" s="9" t="s">
        <v>135</v>
      </c>
      <c r="E178" s="9">
        <f xml:space="preserve">      2300</f>
        <v>2300</v>
      </c>
      <c r="F178" s="9"/>
    </row>
    <row r="179" spans="1:6" ht="12.75" x14ac:dyDescent="0.2">
      <c r="A179" s="9" t="s">
        <v>458</v>
      </c>
      <c r="B179" s="9">
        <f xml:space="preserve">      3150</f>
        <v>3150</v>
      </c>
      <c r="C179" s="9"/>
      <c r="D179" s="9" t="s">
        <v>135</v>
      </c>
      <c r="E179" s="9">
        <f xml:space="preserve">      2100</f>
        <v>2100</v>
      </c>
      <c r="F179" s="9"/>
    </row>
    <row r="180" spans="1:6" ht="12.75" x14ac:dyDescent="0.2">
      <c r="A180" s="9" t="s">
        <v>458</v>
      </c>
      <c r="B180" s="9">
        <f xml:space="preserve">      3150</f>
        <v>3150</v>
      </c>
      <c r="C180" s="9"/>
      <c r="D180" s="9" t="s">
        <v>1025</v>
      </c>
      <c r="E180" s="9">
        <f xml:space="preserve">      2000</f>
        <v>2000</v>
      </c>
      <c r="F180" s="9"/>
    </row>
    <row r="181" spans="1:6" ht="12.75" x14ac:dyDescent="0.2">
      <c r="A181" s="9" t="s">
        <v>244</v>
      </c>
      <c r="B181" s="9">
        <f xml:space="preserve">     13500</f>
        <v>13500</v>
      </c>
      <c r="C181" s="9"/>
      <c r="D181" s="9" t="s">
        <v>578</v>
      </c>
      <c r="E181" s="9">
        <f xml:space="preserve">    102100</f>
        <v>102100</v>
      </c>
      <c r="F181" s="9"/>
    </row>
    <row r="182" spans="1:6" ht="12.75" x14ac:dyDescent="0.2">
      <c r="A182" s="9" t="s">
        <v>343</v>
      </c>
      <c r="B182" s="9">
        <f xml:space="preserve">     26900</f>
        <v>26900</v>
      </c>
      <c r="C182" s="9"/>
      <c r="D182" s="9" t="s">
        <v>356</v>
      </c>
      <c r="E182" s="9">
        <f xml:space="preserve">     91600</f>
        <v>91600</v>
      </c>
      <c r="F182" s="9"/>
    </row>
    <row r="183" spans="1:6" ht="12.75" x14ac:dyDescent="0.2">
      <c r="A183" s="9" t="s">
        <v>1235</v>
      </c>
      <c r="B183" s="9">
        <f xml:space="preserve">     29990</f>
        <v>29990</v>
      </c>
      <c r="C183" s="9"/>
      <c r="D183" s="9" t="s">
        <v>356</v>
      </c>
      <c r="E183" s="9">
        <f xml:space="preserve">     94400</f>
        <v>94400</v>
      </c>
      <c r="F183" s="9"/>
    </row>
    <row r="184" spans="1:6" ht="12.75" x14ac:dyDescent="0.2">
      <c r="A184" s="9" t="s">
        <v>1422</v>
      </c>
      <c r="B184" s="9">
        <f xml:space="preserve">      5800</f>
        <v>5800</v>
      </c>
      <c r="C184" s="9"/>
      <c r="D184" s="9" t="s">
        <v>306</v>
      </c>
      <c r="E184" s="9">
        <f xml:space="preserve">     63300</f>
        <v>63300</v>
      </c>
      <c r="F184" s="9"/>
    </row>
    <row r="185" spans="1:6" ht="12.75" x14ac:dyDescent="0.2">
      <c r="A185" s="9" t="s">
        <v>1532</v>
      </c>
      <c r="B185" s="9">
        <f xml:space="preserve">      3700</f>
        <v>3700</v>
      </c>
      <c r="C185" s="9"/>
      <c r="D185" s="9" t="s">
        <v>306</v>
      </c>
      <c r="E185" s="9">
        <f xml:space="preserve">     64900</f>
        <v>64900</v>
      </c>
      <c r="F185" s="9"/>
    </row>
    <row r="186" spans="1:6" ht="12.75" x14ac:dyDescent="0.2">
      <c r="A186" s="9" t="s">
        <v>859</v>
      </c>
      <c r="B186" s="9">
        <f xml:space="preserve">      3100</f>
        <v>3100</v>
      </c>
      <c r="C186" s="9"/>
      <c r="D186" s="9" t="s">
        <v>6</v>
      </c>
      <c r="E186" s="9">
        <f xml:space="preserve">     54500</f>
        <v>54500</v>
      </c>
      <c r="F186" s="9"/>
    </row>
    <row r="187" spans="1:6" ht="12.75" x14ac:dyDescent="0.2">
      <c r="A187" s="9" t="s">
        <v>354</v>
      </c>
      <c r="B187" s="9">
        <f xml:space="preserve">     26200</f>
        <v>26200</v>
      </c>
      <c r="C187" s="9"/>
      <c r="D187" s="9" t="s">
        <v>6</v>
      </c>
      <c r="E187" s="9">
        <f xml:space="preserve">     52500</f>
        <v>52500</v>
      </c>
      <c r="F187" s="9"/>
    </row>
    <row r="188" spans="1:6" ht="12.75" x14ac:dyDescent="0.2">
      <c r="A188" s="9" t="s">
        <v>354</v>
      </c>
      <c r="B188" s="9">
        <f xml:space="preserve">     26500</f>
        <v>26500</v>
      </c>
      <c r="C188" s="9"/>
      <c r="D188" s="9" t="s">
        <v>6</v>
      </c>
      <c r="E188" s="9">
        <f xml:space="preserve">     49100</f>
        <v>49100</v>
      </c>
      <c r="F188" s="9"/>
    </row>
    <row r="189" spans="1:6" ht="12.75" x14ac:dyDescent="0.2">
      <c r="A189" s="9" t="s">
        <v>1364</v>
      </c>
      <c r="B189" s="9">
        <f xml:space="preserve">     23700</f>
        <v>23700</v>
      </c>
      <c r="C189" s="9"/>
      <c r="D189" s="9" t="s">
        <v>7</v>
      </c>
      <c r="E189" s="9">
        <f xml:space="preserve">     38800</f>
        <v>38800</v>
      </c>
      <c r="F189" s="9"/>
    </row>
    <row r="190" spans="1:6" ht="12.75" x14ac:dyDescent="0.2">
      <c r="A190" s="9" t="s">
        <v>1364</v>
      </c>
      <c r="B190" s="9">
        <f xml:space="preserve">     23700</f>
        <v>23700</v>
      </c>
      <c r="C190" s="9"/>
      <c r="D190" s="9" t="s">
        <v>7</v>
      </c>
      <c r="E190" s="9">
        <f xml:space="preserve">     37200</f>
        <v>37200</v>
      </c>
      <c r="F190" s="9"/>
    </row>
    <row r="191" spans="1:6" ht="12.75" x14ac:dyDescent="0.2">
      <c r="A191" s="9" t="s">
        <v>654</v>
      </c>
      <c r="B191" s="9">
        <f xml:space="preserve">     10950</f>
        <v>10950</v>
      </c>
      <c r="C191" s="9"/>
      <c r="D191" s="9" t="s">
        <v>7</v>
      </c>
      <c r="E191" s="9">
        <f xml:space="preserve">     37200</f>
        <v>37200</v>
      </c>
      <c r="F191" s="9"/>
    </row>
    <row r="192" spans="1:6" ht="12.75" x14ac:dyDescent="0.2">
      <c r="A192" s="9" t="s">
        <v>1184</v>
      </c>
      <c r="B192" s="9">
        <f xml:space="preserve">     22400</f>
        <v>22400</v>
      </c>
      <c r="C192" s="9"/>
      <c r="D192" s="9" t="s">
        <v>961</v>
      </c>
      <c r="E192" s="9">
        <f xml:space="preserve">     74300</f>
        <v>74300</v>
      </c>
      <c r="F192" s="9"/>
    </row>
    <row r="193" spans="1:6" ht="12.75" x14ac:dyDescent="0.2">
      <c r="A193" s="9" t="s">
        <v>307</v>
      </c>
      <c r="B193" s="9">
        <f xml:space="preserve">     57200</f>
        <v>57200</v>
      </c>
      <c r="C193" s="9"/>
      <c r="D193" s="9" t="s">
        <v>1476</v>
      </c>
      <c r="E193" s="9">
        <f xml:space="preserve">     60400</f>
        <v>60400</v>
      </c>
      <c r="F193" s="9"/>
    </row>
    <row r="194" spans="1:6" ht="12.75" x14ac:dyDescent="0.2">
      <c r="A194" s="9" t="s">
        <v>655</v>
      </c>
      <c r="B194" s="9">
        <f xml:space="preserve">     45200</f>
        <v>45200</v>
      </c>
      <c r="C194" s="9"/>
      <c r="D194" s="9" t="s">
        <v>1072</v>
      </c>
      <c r="E194" s="9">
        <f xml:space="preserve">    369900</f>
        <v>369900</v>
      </c>
      <c r="F194" s="9"/>
    </row>
    <row r="195" spans="1:6" ht="12.75" x14ac:dyDescent="0.2">
      <c r="A195" s="9" t="s">
        <v>655</v>
      </c>
      <c r="B195" s="9">
        <f xml:space="preserve">     45990</f>
        <v>45990</v>
      </c>
      <c r="C195" s="9"/>
      <c r="D195" s="9" t="s">
        <v>860</v>
      </c>
      <c r="E195" s="9">
        <f xml:space="preserve">    163000</f>
        <v>163000</v>
      </c>
      <c r="F195" s="9"/>
    </row>
    <row r="196" spans="1:6" ht="12.75" x14ac:dyDescent="0.2">
      <c r="A196" s="9" t="s">
        <v>111</v>
      </c>
      <c r="B196" s="9">
        <f xml:space="preserve">     25700</f>
        <v>25700</v>
      </c>
      <c r="C196" s="9"/>
      <c r="D196" s="9" t="s">
        <v>453</v>
      </c>
      <c r="E196" s="9">
        <f xml:space="preserve">      4100</f>
        <v>4100</v>
      </c>
      <c r="F196" s="9"/>
    </row>
    <row r="197" spans="1:6" ht="12.75" x14ac:dyDescent="0.2">
      <c r="A197" s="9" t="s">
        <v>997</v>
      </c>
      <c r="B197" s="9">
        <f xml:space="preserve">       450</f>
        <v>450</v>
      </c>
      <c r="C197" s="9"/>
      <c r="D197" s="9" t="s">
        <v>1289</v>
      </c>
      <c r="E197" s="9">
        <f xml:space="preserve">      7600</f>
        <v>7600</v>
      </c>
      <c r="F197" s="9"/>
    </row>
    <row r="198" spans="1:6" ht="12.75" x14ac:dyDescent="0.2">
      <c r="A198" s="9" t="s">
        <v>997</v>
      </c>
      <c r="B198" s="9">
        <f xml:space="preserve">       450</f>
        <v>450</v>
      </c>
      <c r="C198" s="9"/>
      <c r="D198" s="9" t="s">
        <v>1289</v>
      </c>
      <c r="E198" s="9">
        <f xml:space="preserve">      7600</f>
        <v>7600</v>
      </c>
      <c r="F198" s="9"/>
    </row>
    <row r="199" spans="1:6" ht="12.75" x14ac:dyDescent="0.2">
      <c r="A199" s="9" t="s">
        <v>907</v>
      </c>
      <c r="B199" s="9">
        <f xml:space="preserve">     29990</f>
        <v>29990</v>
      </c>
      <c r="C199" s="9"/>
      <c r="D199" s="9" t="s">
        <v>524</v>
      </c>
      <c r="E199" s="9">
        <f xml:space="preserve">      7950</f>
        <v>7950</v>
      </c>
      <c r="F199" s="9"/>
    </row>
    <row r="200" spans="1:6" ht="12.75" x14ac:dyDescent="0.2">
      <c r="A200" s="9" t="s">
        <v>8</v>
      </c>
      <c r="B200" s="9">
        <f xml:space="preserve">     10300</f>
        <v>10300</v>
      </c>
      <c r="C200" s="9"/>
      <c r="D200" s="9" t="s">
        <v>1367</v>
      </c>
      <c r="E200" s="9">
        <f xml:space="preserve">     15900</f>
        <v>15900</v>
      </c>
      <c r="F200" s="9"/>
    </row>
    <row r="201" spans="1:6" ht="12.75" x14ac:dyDescent="0.2">
      <c r="A201" s="9" t="s">
        <v>1425</v>
      </c>
      <c r="B201" s="9">
        <f xml:space="preserve">     18200</f>
        <v>18200</v>
      </c>
      <c r="C201" s="9"/>
      <c r="D201" s="9" t="s">
        <v>1027</v>
      </c>
      <c r="E201" s="9">
        <f xml:space="preserve">     29990</f>
        <v>29990</v>
      </c>
      <c r="F201" s="9"/>
    </row>
    <row r="202" spans="1:6" ht="12.75" x14ac:dyDescent="0.2">
      <c r="A202" s="9" t="s">
        <v>1401</v>
      </c>
      <c r="B202" s="9">
        <f xml:space="preserve">     77900</f>
        <v>77900</v>
      </c>
      <c r="C202" s="9"/>
      <c r="D202" s="9" t="s">
        <v>1211</v>
      </c>
      <c r="E202" s="9">
        <f xml:space="preserve">     35200</f>
        <v>35200</v>
      </c>
      <c r="F202" s="9"/>
    </row>
    <row r="203" spans="1:6" ht="12.75" x14ac:dyDescent="0.2">
      <c r="A203" s="9" t="s">
        <v>285</v>
      </c>
      <c r="B203" s="9">
        <f xml:space="preserve">     79900</f>
        <v>79900</v>
      </c>
      <c r="C203" s="9"/>
      <c r="D203" s="9" t="s">
        <v>1211</v>
      </c>
      <c r="E203" s="9">
        <f xml:space="preserve">     35200</f>
        <v>35200</v>
      </c>
      <c r="F203" s="9"/>
    </row>
    <row r="204" spans="1:6" ht="12.75" x14ac:dyDescent="0.2">
      <c r="A204" s="9" t="s">
        <v>41</v>
      </c>
      <c r="B204" s="9">
        <f xml:space="preserve">     61900</f>
        <v>61900</v>
      </c>
      <c r="C204" s="9"/>
      <c r="D204" s="9" t="s">
        <v>579</v>
      </c>
      <c r="E204" s="9">
        <f xml:space="preserve">    375900</f>
        <v>375900</v>
      </c>
      <c r="F204" s="9"/>
    </row>
    <row r="205" spans="1:6" ht="12.75" x14ac:dyDescent="0.2">
      <c r="A205" s="9" t="s">
        <v>212</v>
      </c>
      <c r="B205" s="9">
        <f xml:space="preserve">     41900</f>
        <v>41900</v>
      </c>
      <c r="C205" s="9"/>
      <c r="D205" s="9" t="s">
        <v>327</v>
      </c>
      <c r="E205" s="9">
        <f xml:space="preserve">    353800</f>
        <v>353800</v>
      </c>
      <c r="F205" s="9"/>
    </row>
    <row r="206" spans="1:6" ht="12.75" x14ac:dyDescent="0.2">
      <c r="A206" s="9" t="s">
        <v>459</v>
      </c>
      <c r="B206" s="9">
        <f xml:space="preserve">     20000</f>
        <v>20000</v>
      </c>
      <c r="C206" s="9"/>
      <c r="D206" s="9" t="s">
        <v>327</v>
      </c>
      <c r="E206" s="9">
        <f xml:space="preserve">    351100</f>
        <v>351100</v>
      </c>
      <c r="F206" s="9"/>
    </row>
    <row r="207" spans="1:6" ht="12.75" x14ac:dyDescent="0.2">
      <c r="A207" s="9" t="s">
        <v>459</v>
      </c>
      <c r="B207" s="9">
        <f xml:space="preserve">     20000</f>
        <v>20000</v>
      </c>
      <c r="C207" s="9"/>
      <c r="D207" s="9" t="s">
        <v>454</v>
      </c>
      <c r="E207" s="9">
        <f xml:space="preserve">     30700</f>
        <v>30700</v>
      </c>
      <c r="F207" s="9"/>
    </row>
    <row r="208" spans="1:6" ht="12.75" x14ac:dyDescent="0.2">
      <c r="A208" s="9" t="s">
        <v>544</v>
      </c>
      <c r="B208" s="9">
        <f xml:space="preserve">     66990</f>
        <v>66990</v>
      </c>
      <c r="C208" s="9"/>
      <c r="D208" s="9" t="s">
        <v>9</v>
      </c>
      <c r="E208" s="9">
        <f xml:space="preserve">     30500</f>
        <v>30500</v>
      </c>
      <c r="F208" s="9"/>
    </row>
    <row r="209" spans="1:6" ht="12.75" x14ac:dyDescent="0.2">
      <c r="A209" s="9" t="s">
        <v>1070</v>
      </c>
      <c r="B209" s="9">
        <f xml:space="preserve">     57300</f>
        <v>57300</v>
      </c>
      <c r="C209" s="9"/>
      <c r="D209" s="9" t="s">
        <v>729</v>
      </c>
      <c r="E209" s="9">
        <f xml:space="preserve">     29990</f>
        <v>29990</v>
      </c>
      <c r="F209" s="9"/>
    </row>
    <row r="210" spans="1:6" ht="12.75" x14ac:dyDescent="0.2">
      <c r="A210" s="9" t="s">
        <v>501</v>
      </c>
      <c r="B210" s="9">
        <f xml:space="preserve">     76600</f>
        <v>76600</v>
      </c>
      <c r="C210" s="9"/>
      <c r="D210" s="9" t="s">
        <v>308</v>
      </c>
      <c r="E210" s="9">
        <f xml:space="preserve">     30500</f>
        <v>30500</v>
      </c>
      <c r="F210" s="9"/>
    </row>
    <row r="211" spans="1:6" ht="12.75" x14ac:dyDescent="0.2">
      <c r="A211" s="9" t="s">
        <v>128</v>
      </c>
      <c r="B211" s="9">
        <f xml:space="preserve">     20700</f>
        <v>20700</v>
      </c>
      <c r="C211" s="9"/>
      <c r="D211" s="9" t="s">
        <v>1317</v>
      </c>
      <c r="E211" s="9">
        <f xml:space="preserve">     29990</f>
        <v>29990</v>
      </c>
      <c r="F211" s="9"/>
    </row>
    <row r="212" spans="1:6" ht="12.75" x14ac:dyDescent="0.2">
      <c r="A212" s="9" t="s">
        <v>128</v>
      </c>
      <c r="B212" s="9">
        <f xml:space="preserve">     20400</f>
        <v>20400</v>
      </c>
      <c r="C212" s="9"/>
      <c r="D212" s="9" t="s">
        <v>1073</v>
      </c>
      <c r="E212" s="9">
        <f xml:space="preserve">      5800</f>
        <v>5800</v>
      </c>
      <c r="F212" s="9"/>
    </row>
    <row r="213" spans="1:6" ht="12.75" x14ac:dyDescent="0.2">
      <c r="A213" s="9" t="s">
        <v>740</v>
      </c>
      <c r="B213" s="9">
        <f xml:space="preserve">     16200</f>
        <v>16200</v>
      </c>
      <c r="C213" s="9"/>
      <c r="D213" s="9" t="s">
        <v>1074</v>
      </c>
      <c r="E213" s="9">
        <f xml:space="preserve">      5900</f>
        <v>5900</v>
      </c>
      <c r="F213" s="9"/>
    </row>
    <row r="214" spans="1:6" ht="12.75" x14ac:dyDescent="0.2">
      <c r="A214" s="9" t="s">
        <v>893</v>
      </c>
      <c r="B214" s="9">
        <f xml:space="preserve">     15400</f>
        <v>15400</v>
      </c>
      <c r="C214" s="9"/>
      <c r="D214" s="9" t="s">
        <v>1274</v>
      </c>
      <c r="E214" s="9">
        <f xml:space="preserve">      6400</f>
        <v>6400</v>
      </c>
      <c r="F214" s="9"/>
    </row>
    <row r="215" spans="1:6" ht="12.75" x14ac:dyDescent="0.2">
      <c r="A215" s="9" t="s">
        <v>1366</v>
      </c>
      <c r="B215" s="9">
        <f xml:space="preserve">      4000</f>
        <v>4000</v>
      </c>
      <c r="C215" s="9"/>
      <c r="D215" s="9" t="s">
        <v>1275</v>
      </c>
      <c r="E215" s="9">
        <f xml:space="preserve">      5000</f>
        <v>5000</v>
      </c>
      <c r="F215" s="9"/>
    </row>
    <row r="216" spans="1:6" ht="12.75" x14ac:dyDescent="0.2">
      <c r="A216" s="9" t="s">
        <v>64</v>
      </c>
      <c r="B216" s="9">
        <f xml:space="preserve">      7700</f>
        <v>7700</v>
      </c>
      <c r="C216" s="9"/>
      <c r="D216" s="9" t="s">
        <v>821</v>
      </c>
      <c r="E216" s="9">
        <f xml:space="preserve">      5500</f>
        <v>5500</v>
      </c>
      <c r="F216" s="9"/>
    </row>
    <row r="217" spans="1:6" ht="12.75" x14ac:dyDescent="0.2">
      <c r="A217" s="9" t="s">
        <v>1402</v>
      </c>
      <c r="B217" s="9">
        <f xml:space="preserve">     61000</f>
        <v>61000</v>
      </c>
      <c r="C217" s="9"/>
      <c r="D217" s="9" t="s">
        <v>1243</v>
      </c>
      <c r="E217" s="9">
        <f xml:space="preserve">      7400</f>
        <v>7400</v>
      </c>
      <c r="F217" s="9"/>
    </row>
    <row r="218" spans="1:6" ht="12.75" x14ac:dyDescent="0.2">
      <c r="A218" s="9" t="s">
        <v>1402</v>
      </c>
      <c r="B218" s="9">
        <f xml:space="preserve">     61000</f>
        <v>61000</v>
      </c>
      <c r="C218" s="9"/>
      <c r="D218" s="9" t="s">
        <v>1075</v>
      </c>
      <c r="E218" s="9">
        <f xml:space="preserve">      5500</f>
        <v>5500</v>
      </c>
      <c r="F218" s="9"/>
    </row>
    <row r="219" spans="1:6" ht="12.75" x14ac:dyDescent="0.2">
      <c r="A219" s="9" t="s">
        <v>724</v>
      </c>
      <c r="B219" s="9">
        <f xml:space="preserve">     51500</f>
        <v>51500</v>
      </c>
      <c r="C219" s="9"/>
      <c r="D219" s="9" t="s">
        <v>837</v>
      </c>
      <c r="E219" s="9">
        <f xml:space="preserve">     26000</f>
        <v>26000</v>
      </c>
      <c r="F219" s="9"/>
    </row>
    <row r="220" spans="1:6" ht="12.75" x14ac:dyDescent="0.2">
      <c r="A220" s="9" t="s">
        <v>724</v>
      </c>
      <c r="B220" s="9">
        <f xml:space="preserve">     51500</f>
        <v>51500</v>
      </c>
      <c r="C220" s="9"/>
      <c r="D220" s="9" t="s">
        <v>1185</v>
      </c>
      <c r="E220" s="9">
        <f xml:space="preserve">     46600</f>
        <v>46600</v>
      </c>
      <c r="F220" s="9"/>
    </row>
    <row r="221" spans="1:6" ht="12.75" x14ac:dyDescent="0.2">
      <c r="A221" s="9" t="s">
        <v>523</v>
      </c>
      <c r="B221" s="9">
        <f xml:space="preserve">     36900</f>
        <v>36900</v>
      </c>
      <c r="C221" s="9"/>
      <c r="D221" s="9" t="s">
        <v>1427</v>
      </c>
      <c r="E221" s="9">
        <f xml:space="preserve">     89300</f>
        <v>89300</v>
      </c>
      <c r="F221" s="9"/>
    </row>
    <row r="222" spans="1:6" ht="12.75" x14ac:dyDescent="0.2">
      <c r="A222" s="9" t="s">
        <v>79</v>
      </c>
      <c r="B222" s="9">
        <f xml:space="preserve">      4600</f>
        <v>4600</v>
      </c>
      <c r="C222" s="9"/>
      <c r="D222" s="9" t="s">
        <v>656</v>
      </c>
      <c r="E222" s="9">
        <f xml:space="preserve">     62600</f>
        <v>62600</v>
      </c>
      <c r="F222" s="9"/>
    </row>
    <row r="223" spans="1:6" ht="12.75" x14ac:dyDescent="0.2">
      <c r="A223" s="9" t="s">
        <v>79</v>
      </c>
      <c r="B223" s="9">
        <f xml:space="preserve">      4500</f>
        <v>4500</v>
      </c>
      <c r="C223" s="9"/>
      <c r="D223" s="9" t="s">
        <v>656</v>
      </c>
      <c r="E223" s="9">
        <f xml:space="preserve">     61600</f>
        <v>61600</v>
      </c>
      <c r="F223" s="9"/>
    </row>
    <row r="224" spans="1:6" ht="12.75" x14ac:dyDescent="0.2">
      <c r="A224" s="9" t="s">
        <v>268</v>
      </c>
      <c r="B224" s="9">
        <f xml:space="preserve">      5500</f>
        <v>5500</v>
      </c>
      <c r="C224" s="9"/>
      <c r="D224" s="9" t="s">
        <v>656</v>
      </c>
      <c r="E224" s="9">
        <f xml:space="preserve">     61600</f>
        <v>61600</v>
      </c>
      <c r="F224" s="9"/>
    </row>
    <row r="225" spans="1:6" ht="12.75" x14ac:dyDescent="0.2">
      <c r="A225" s="9" t="s">
        <v>72</v>
      </c>
      <c r="B225" s="9">
        <f xml:space="preserve">      4400</f>
        <v>4400</v>
      </c>
      <c r="C225" s="9"/>
      <c r="D225" s="9" t="s">
        <v>861</v>
      </c>
      <c r="E225" s="9">
        <f xml:space="preserve">     48300</f>
        <v>48300</v>
      </c>
      <c r="F225" s="9"/>
    </row>
    <row r="226" spans="1:6" ht="12.75" x14ac:dyDescent="0.2">
      <c r="A226" s="9" t="s">
        <v>150</v>
      </c>
      <c r="B226" s="9">
        <f xml:space="preserve">     11100</f>
        <v>11100</v>
      </c>
      <c r="C226" s="9"/>
      <c r="D226" s="9" t="s">
        <v>657</v>
      </c>
      <c r="E226" s="9">
        <f xml:space="preserve">      2700</f>
        <v>2700</v>
      </c>
      <c r="F226" s="9"/>
    </row>
    <row r="227" spans="1:6" ht="12.75" x14ac:dyDescent="0.2">
      <c r="A227" s="9" t="s">
        <v>150</v>
      </c>
      <c r="B227" s="9">
        <f xml:space="preserve">     11000</f>
        <v>11000</v>
      </c>
      <c r="C227" s="9"/>
      <c r="D227" s="9" t="s">
        <v>761</v>
      </c>
      <c r="E227" s="9">
        <f xml:space="preserve">     18990</f>
        <v>18990</v>
      </c>
      <c r="F227" s="9"/>
    </row>
    <row r="228" spans="1:6" ht="12.75" x14ac:dyDescent="0.2">
      <c r="A228" s="9" t="s">
        <v>1426</v>
      </c>
      <c r="B228" s="9">
        <f xml:space="preserve">     18800</f>
        <v>18800</v>
      </c>
      <c r="C228" s="9"/>
      <c r="D228" s="9" t="s">
        <v>1276</v>
      </c>
      <c r="E228" s="9">
        <f xml:space="preserve">     98800</f>
        <v>98800</v>
      </c>
      <c r="F228" s="9"/>
    </row>
    <row r="229" spans="1:6" ht="12.75" x14ac:dyDescent="0.2">
      <c r="A229" s="9" t="s">
        <v>725</v>
      </c>
      <c r="B229" s="9">
        <f xml:space="preserve">     28700</f>
        <v>28700</v>
      </c>
      <c r="C229" s="9"/>
      <c r="D229" s="9" t="s">
        <v>513</v>
      </c>
      <c r="E229" s="9">
        <f xml:space="preserve">     11500</f>
        <v>11500</v>
      </c>
      <c r="F229" s="9"/>
    </row>
    <row r="230" spans="1:6" ht="12.75" x14ac:dyDescent="0.2">
      <c r="A230" s="9" t="s">
        <v>836</v>
      </c>
      <c r="B230" s="9">
        <f xml:space="preserve">     23900</f>
        <v>23900</v>
      </c>
      <c r="C230" s="9"/>
      <c r="D230" s="9" t="s">
        <v>513</v>
      </c>
      <c r="E230" s="9">
        <f xml:space="preserve">     11500</f>
        <v>11500</v>
      </c>
      <c r="F230" s="9"/>
    </row>
    <row r="231" spans="1:6" ht="12.75" x14ac:dyDescent="0.2">
      <c r="A231" s="9" t="s">
        <v>1541</v>
      </c>
      <c r="B231" s="9">
        <f xml:space="preserve">    101000</f>
        <v>101000</v>
      </c>
      <c r="C231" s="9"/>
      <c r="D231" s="9" t="s">
        <v>1428</v>
      </c>
      <c r="E231" s="9">
        <f xml:space="preserve">     16700</f>
        <v>16700</v>
      </c>
      <c r="F231" s="9"/>
    </row>
    <row r="232" spans="1:6" ht="12.75" x14ac:dyDescent="0.2">
      <c r="A232" s="9" t="s">
        <v>741</v>
      </c>
      <c r="B232" s="9">
        <f xml:space="preserve">     49500</f>
        <v>49500</v>
      </c>
      <c r="C232" s="9"/>
      <c r="D232" s="9" t="s">
        <v>1057</v>
      </c>
      <c r="E232" s="9">
        <f xml:space="preserve">     11300</f>
        <v>11300</v>
      </c>
      <c r="F232" s="9"/>
    </row>
    <row r="233" spans="1:6" ht="12.75" x14ac:dyDescent="0.2">
      <c r="A233" s="9" t="s">
        <v>741</v>
      </c>
      <c r="B233" s="9">
        <f xml:space="preserve">     48100</f>
        <v>48100</v>
      </c>
      <c r="C233" s="9"/>
      <c r="D233" s="9" t="s">
        <v>1028</v>
      </c>
      <c r="E233" s="9">
        <f xml:space="preserve">      4800</f>
        <v>4800</v>
      </c>
      <c r="F233" s="9"/>
    </row>
    <row r="234" spans="1:6" ht="12.75" x14ac:dyDescent="0.2">
      <c r="A234" s="9" t="s">
        <v>741</v>
      </c>
      <c r="B234" s="9">
        <f xml:space="preserve">     48100</f>
        <v>48100</v>
      </c>
      <c r="C234" s="9"/>
      <c r="D234" s="9" t="s">
        <v>224</v>
      </c>
      <c r="E234" s="9">
        <f xml:space="preserve">      1100</f>
        <v>1100</v>
      </c>
      <c r="F234" s="9"/>
    </row>
    <row r="235" spans="1:6" ht="12.75" x14ac:dyDescent="0.2">
      <c r="A235" s="9" t="s">
        <v>844</v>
      </c>
      <c r="B235" s="9">
        <f xml:space="preserve">     71900</f>
        <v>71900</v>
      </c>
      <c r="C235" s="9"/>
      <c r="D235" s="9" t="s">
        <v>476</v>
      </c>
      <c r="E235" s="9">
        <f xml:space="preserve">      2950</f>
        <v>2950</v>
      </c>
      <c r="F235" s="9"/>
    </row>
    <row r="236" spans="1:6" ht="12.75" x14ac:dyDescent="0.2">
      <c r="A236" s="9" t="s">
        <v>844</v>
      </c>
      <c r="B236" s="9">
        <f xml:space="preserve">     71900</f>
        <v>71900</v>
      </c>
      <c r="C236" s="9"/>
      <c r="D236" s="9" t="s">
        <v>385</v>
      </c>
      <c r="E236" s="9">
        <f xml:space="preserve">      4400</f>
        <v>4400</v>
      </c>
      <c r="F236" s="9"/>
    </row>
    <row r="237" spans="1:6" ht="12.75" x14ac:dyDescent="0.2">
      <c r="A237" s="9" t="s">
        <v>138</v>
      </c>
      <c r="B237" s="9">
        <f xml:space="preserve">     45200</f>
        <v>45200</v>
      </c>
      <c r="C237" s="9"/>
      <c r="D237" s="9" t="s">
        <v>385</v>
      </c>
      <c r="E237" s="9">
        <f xml:space="preserve">      4400</f>
        <v>4400</v>
      </c>
      <c r="F237" s="9"/>
    </row>
    <row r="238" spans="1:6" ht="12.75" x14ac:dyDescent="0.2">
      <c r="A238" s="9" t="s">
        <v>845</v>
      </c>
      <c r="B238" s="9">
        <f xml:space="preserve">     26600</f>
        <v>26600</v>
      </c>
      <c r="C238" s="9"/>
      <c r="D238" s="9" t="s">
        <v>89</v>
      </c>
      <c r="E238" s="9">
        <f xml:space="preserve">      3650</f>
        <v>3650</v>
      </c>
      <c r="F238" s="9"/>
    </row>
    <row r="239" spans="1:6" ht="12.75" x14ac:dyDescent="0.2">
      <c r="A239" s="9" t="s">
        <v>1273</v>
      </c>
      <c r="B239" s="9">
        <f xml:space="preserve">     21900</f>
        <v>21900</v>
      </c>
      <c r="C239" s="9"/>
      <c r="D239" s="9" t="s">
        <v>1452</v>
      </c>
      <c r="E239" s="9">
        <f xml:space="preserve">      2200</f>
        <v>2200</v>
      </c>
      <c r="F239" s="9"/>
    </row>
    <row r="240" spans="1:6" ht="12.75" x14ac:dyDescent="0.2">
      <c r="A240" s="9" t="s">
        <v>1123</v>
      </c>
      <c r="B240" s="9">
        <f xml:space="preserve">     79900</f>
        <v>79900</v>
      </c>
      <c r="C240" s="9"/>
      <c r="D240" s="9" t="s">
        <v>580</v>
      </c>
      <c r="E240" s="9">
        <f xml:space="preserve">    111600</f>
        <v>111600</v>
      </c>
      <c r="F240" s="9"/>
    </row>
    <row r="241" spans="1:6" ht="12.75" x14ac:dyDescent="0.2">
      <c r="A241" s="9" t="s">
        <v>742</v>
      </c>
      <c r="B241" s="9">
        <f xml:space="preserve">     15100</f>
        <v>15100</v>
      </c>
      <c r="C241" s="9"/>
      <c r="D241" s="9" t="s">
        <v>1477</v>
      </c>
      <c r="E241" s="9">
        <f xml:space="preserve">     25400</f>
        <v>25400</v>
      </c>
      <c r="F241" s="9"/>
    </row>
    <row r="242" spans="1:6" ht="12.75" x14ac:dyDescent="0.2">
      <c r="A242" s="9" t="s">
        <v>1179</v>
      </c>
      <c r="B242" s="9">
        <f xml:space="preserve">     21700</f>
        <v>21700</v>
      </c>
      <c r="C242" s="9"/>
      <c r="D242" s="9" t="s">
        <v>1186</v>
      </c>
      <c r="E242" s="9">
        <f xml:space="preserve">    343900</f>
        <v>343900</v>
      </c>
      <c r="F242" s="9"/>
    </row>
    <row r="243" spans="1:6" ht="12.75" x14ac:dyDescent="0.2">
      <c r="A243" s="9" t="s">
        <v>1026</v>
      </c>
      <c r="B243" s="9">
        <f xml:space="preserve">     19900</f>
        <v>19900</v>
      </c>
      <c r="C243" s="9"/>
      <c r="D243" s="9" t="s">
        <v>328</v>
      </c>
      <c r="E243" s="9">
        <f xml:space="preserve">      3500</f>
        <v>3500</v>
      </c>
      <c r="F243" s="9"/>
    </row>
    <row r="244" spans="1:6" ht="12.75" x14ac:dyDescent="0.2">
      <c r="A244" s="9" t="s">
        <v>357</v>
      </c>
      <c r="B244" s="9">
        <f xml:space="preserve">     71400</f>
        <v>71400</v>
      </c>
      <c r="C244" s="9"/>
      <c r="D244" s="9" t="s">
        <v>1453</v>
      </c>
      <c r="E244" s="9">
        <f xml:space="preserve">      4800</f>
        <v>4800</v>
      </c>
      <c r="F244" s="9"/>
    </row>
    <row r="245" spans="1:6" ht="12.75" x14ac:dyDescent="0.2">
      <c r="A245" s="9" t="s">
        <v>700</v>
      </c>
      <c r="B245" s="9">
        <f xml:space="preserve">    103600</f>
        <v>103600</v>
      </c>
      <c r="C245" s="9"/>
      <c r="D245" s="9" t="s">
        <v>743</v>
      </c>
      <c r="E245" s="9">
        <f xml:space="preserve">      2300</f>
        <v>2300</v>
      </c>
      <c r="F245" s="9"/>
    </row>
    <row r="246" spans="1:6" ht="12.75" x14ac:dyDescent="0.2">
      <c r="A246" s="9" t="s">
        <v>276</v>
      </c>
      <c r="B246" s="9">
        <f xml:space="preserve">    223900</f>
        <v>223900</v>
      </c>
      <c r="C246" s="9"/>
      <c r="D246" s="9" t="s">
        <v>1403</v>
      </c>
      <c r="E246" s="9">
        <f xml:space="preserve">      2300</f>
        <v>2300</v>
      </c>
      <c r="F246" s="9"/>
    </row>
    <row r="247" spans="1:6" ht="12.75" x14ac:dyDescent="0.2">
      <c r="A247" s="9" t="s">
        <v>276</v>
      </c>
      <c r="B247" s="9">
        <f xml:space="preserve">    219900</f>
        <v>219900</v>
      </c>
      <c r="C247" s="9"/>
      <c r="D247" s="9" t="s">
        <v>1029</v>
      </c>
      <c r="E247" s="9">
        <f xml:space="preserve">      2800</f>
        <v>2800</v>
      </c>
      <c r="F247" s="9"/>
    </row>
    <row r="248" spans="1:6" ht="12.75" x14ac:dyDescent="0.2">
      <c r="A248" s="9" t="s">
        <v>1475</v>
      </c>
      <c r="B248" s="9">
        <f xml:space="preserve">     18000</f>
        <v>18000</v>
      </c>
      <c r="C248" s="9"/>
      <c r="D248" s="9" t="s">
        <v>1029</v>
      </c>
      <c r="E248" s="9">
        <f xml:space="preserve">      2800</f>
        <v>2800</v>
      </c>
      <c r="F248" s="9"/>
    </row>
    <row r="249" spans="1:6" ht="12.75" x14ac:dyDescent="0.2">
      <c r="A249" s="9" t="s">
        <v>1056</v>
      </c>
      <c r="B249" s="9">
        <f xml:space="preserve">      7700</f>
        <v>7700</v>
      </c>
      <c r="C249" s="9"/>
      <c r="D249" s="9" t="s">
        <v>630</v>
      </c>
      <c r="E249" s="9">
        <f xml:space="preserve">     31700</f>
        <v>31700</v>
      </c>
      <c r="F249" s="9"/>
    </row>
    <row r="250" spans="1:6" ht="12.75" x14ac:dyDescent="0.2">
      <c r="A250" s="9" t="s">
        <v>118</v>
      </c>
      <c r="B250" s="9">
        <f xml:space="preserve">      8750</f>
        <v>8750</v>
      </c>
      <c r="C250" s="9"/>
      <c r="D250" s="9" t="s">
        <v>95</v>
      </c>
      <c r="E250" s="9">
        <f xml:space="preserve">     83600</f>
        <v>83600</v>
      </c>
      <c r="F250" s="9"/>
    </row>
    <row r="251" spans="1:6" ht="12.75" x14ac:dyDescent="0.2">
      <c r="A251" s="9" t="s">
        <v>118</v>
      </c>
      <c r="B251" s="9">
        <f xml:space="preserve">      8750</f>
        <v>8750</v>
      </c>
      <c r="C251" s="9"/>
      <c r="D251" s="9" t="s">
        <v>1244</v>
      </c>
      <c r="E251" s="9">
        <f xml:space="preserve">     43600</f>
        <v>43600</v>
      </c>
      <c r="F251" s="9"/>
    </row>
    <row r="252" spans="1:6" ht="12.75" x14ac:dyDescent="0.2">
      <c r="A252" s="9" t="s">
        <v>1384</v>
      </c>
      <c r="B252" s="9">
        <f xml:space="preserve">     62200</f>
        <v>62200</v>
      </c>
      <c r="C252" s="9"/>
      <c r="D252" s="9" t="s">
        <v>215</v>
      </c>
      <c r="E252" s="9">
        <f xml:space="preserve">     59400</f>
        <v>59400</v>
      </c>
      <c r="F252" s="9"/>
    </row>
    <row r="253" spans="1:6" ht="12.75" x14ac:dyDescent="0.2">
      <c r="A253" s="9" t="s">
        <v>962</v>
      </c>
      <c r="B253" s="9">
        <f xml:space="preserve">     21700</f>
        <v>21700</v>
      </c>
      <c r="C253" s="9"/>
      <c r="D253" s="9" t="s">
        <v>1290</v>
      </c>
      <c r="E253" s="9">
        <f xml:space="preserve">     45000</f>
        <v>45000</v>
      </c>
      <c r="F253" s="9"/>
    </row>
    <row r="254" spans="1:6" ht="12.75" x14ac:dyDescent="0.2">
      <c r="A254" s="9" t="s">
        <v>1071</v>
      </c>
      <c r="B254" s="9">
        <f xml:space="preserve">     21800</f>
        <v>21800</v>
      </c>
      <c r="C254" s="9"/>
      <c r="D254" s="9" t="s">
        <v>744</v>
      </c>
      <c r="E254" s="9">
        <f xml:space="preserve">     55200</f>
        <v>55200</v>
      </c>
      <c r="F254" s="9"/>
    </row>
    <row r="255" spans="1:6" ht="12.75" x14ac:dyDescent="0.2">
      <c r="A255" s="9" t="s">
        <v>1137</v>
      </c>
      <c r="B255" s="9">
        <f xml:space="preserve">     34800</f>
        <v>34800</v>
      </c>
      <c r="C255" s="9"/>
      <c r="D255" s="9" t="s">
        <v>581</v>
      </c>
      <c r="E255" s="9">
        <f xml:space="preserve">     52200</f>
        <v>52200</v>
      </c>
      <c r="F255" s="9"/>
    </row>
    <row r="256" spans="1:6" ht="12.75" x14ac:dyDescent="0.2">
      <c r="A256" s="9" t="s">
        <v>177</v>
      </c>
      <c r="B256" s="9">
        <f xml:space="preserve">     38800</f>
        <v>38800</v>
      </c>
      <c r="C256" s="9"/>
      <c r="D256" s="9" t="s">
        <v>148</v>
      </c>
      <c r="E256" s="9">
        <f xml:space="preserve">     47900</f>
        <v>47900</v>
      </c>
      <c r="F256" s="9"/>
    </row>
    <row r="257" spans="1:6" ht="12.75" x14ac:dyDescent="0.2">
      <c r="A257" s="9" t="s">
        <v>73</v>
      </c>
      <c r="B257" s="9">
        <f xml:space="preserve">      4500</f>
        <v>4500</v>
      </c>
      <c r="C257" s="9"/>
      <c r="D257" s="9" t="s">
        <v>780</v>
      </c>
      <c r="E257" s="9">
        <f xml:space="preserve">    129300</f>
        <v>129300</v>
      </c>
      <c r="F257" s="9"/>
    </row>
    <row r="258" spans="1:6" ht="12.75" x14ac:dyDescent="0.2">
      <c r="A258" s="9" t="s">
        <v>701</v>
      </c>
      <c r="B258" s="9">
        <f xml:space="preserve">     72900</f>
        <v>72900</v>
      </c>
      <c r="C258" s="9"/>
      <c r="D258" s="9" t="s">
        <v>61</v>
      </c>
      <c r="E258" s="9">
        <f xml:space="preserve">     35990</f>
        <v>35990</v>
      </c>
      <c r="F258" s="9"/>
    </row>
    <row r="259" spans="1:6" ht="12.75" x14ac:dyDescent="0.2">
      <c r="A259" s="9" t="s">
        <v>701</v>
      </c>
      <c r="B259" s="9">
        <f xml:space="preserve">     65900</f>
        <v>65900</v>
      </c>
      <c r="C259" s="9"/>
      <c r="D259" s="9" t="s">
        <v>61</v>
      </c>
      <c r="E259" s="9">
        <f xml:space="preserve">     35700</f>
        <v>35700</v>
      </c>
      <c r="F259" s="9"/>
    </row>
    <row r="260" spans="1:6" ht="12.75" x14ac:dyDescent="0.2">
      <c r="A260" s="9" t="s">
        <v>658</v>
      </c>
      <c r="B260" s="9">
        <f xml:space="preserve">     63900</f>
        <v>63900</v>
      </c>
      <c r="C260" s="9"/>
      <c r="D260" s="9" t="s">
        <v>1076</v>
      </c>
      <c r="E260" s="9">
        <f xml:space="preserve">     36300</f>
        <v>36300</v>
      </c>
      <c r="F260" s="9"/>
    </row>
    <row r="261" spans="1:6" ht="12.75" x14ac:dyDescent="0.2">
      <c r="A261" s="9" t="s">
        <v>658</v>
      </c>
      <c r="B261" s="9">
        <f xml:space="preserve">     63900</f>
        <v>63900</v>
      </c>
      <c r="C261" s="9"/>
      <c r="D261" s="9" t="s">
        <v>1430</v>
      </c>
      <c r="E261" s="9">
        <f xml:space="preserve">     38800</f>
        <v>38800</v>
      </c>
      <c r="F261" s="9"/>
    </row>
    <row r="262" spans="1:6" ht="12.75" x14ac:dyDescent="0.2">
      <c r="A262" s="9" t="s">
        <v>1429</v>
      </c>
      <c r="B262" s="9">
        <f xml:space="preserve">    255800</f>
        <v>255800</v>
      </c>
      <c r="C262" s="9"/>
      <c r="D262" s="9" t="s">
        <v>1011</v>
      </c>
      <c r="E262" s="9">
        <f xml:space="preserve">      9900</f>
        <v>9900</v>
      </c>
      <c r="F262" s="9"/>
    </row>
    <row r="263" spans="1:6" ht="12.75" x14ac:dyDescent="0.2">
      <c r="A263" s="9" t="s">
        <v>545</v>
      </c>
      <c r="B263" s="9">
        <f xml:space="preserve">      4100</f>
        <v>4100</v>
      </c>
      <c r="C263" s="9"/>
      <c r="D263" s="9" t="s">
        <v>451</v>
      </c>
      <c r="E263" s="9">
        <f xml:space="preserve">      3500</f>
        <v>3500</v>
      </c>
      <c r="F263" s="9"/>
    </row>
    <row r="264" spans="1:6" ht="12.75" x14ac:dyDescent="0.2">
      <c r="A264" s="9" t="s">
        <v>290</v>
      </c>
      <c r="B264" s="9">
        <f xml:space="preserve">     14000</f>
        <v>14000</v>
      </c>
      <c r="C264" s="9"/>
      <c r="D264" s="9" t="s">
        <v>661</v>
      </c>
      <c r="E264" s="9">
        <f xml:space="preserve">      4500</f>
        <v>4500</v>
      </c>
      <c r="F264" s="9"/>
    </row>
    <row r="265" spans="1:6" ht="12.75" x14ac:dyDescent="0.2">
      <c r="A265" s="9" t="s">
        <v>413</v>
      </c>
      <c r="B265" s="9">
        <f xml:space="preserve">     13300</f>
        <v>13300</v>
      </c>
      <c r="C265" s="9"/>
      <c r="D265" s="9" t="s">
        <v>1455</v>
      </c>
      <c r="E265" s="9">
        <f xml:space="preserve">      1900</f>
        <v>1900</v>
      </c>
      <c r="F265" s="9"/>
    </row>
    <row r="266" spans="1:6" ht="12.75" x14ac:dyDescent="0.2">
      <c r="A266" s="9" t="s">
        <v>42</v>
      </c>
      <c r="B266" s="9">
        <f xml:space="preserve">     27500</f>
        <v>27500</v>
      </c>
      <c r="C266" s="9"/>
      <c r="D266" s="9" t="s">
        <v>662</v>
      </c>
      <c r="E266" s="9">
        <f xml:space="preserve">      3750</f>
        <v>3750</v>
      </c>
      <c r="F266" s="9"/>
    </row>
    <row r="267" spans="1:6" ht="12.75" x14ac:dyDescent="0.2">
      <c r="A267" s="9" t="s">
        <v>1187</v>
      </c>
      <c r="B267" s="9">
        <f xml:space="preserve">     39500</f>
        <v>39500</v>
      </c>
      <c r="C267" s="9"/>
      <c r="D267" s="9" t="s">
        <v>662</v>
      </c>
      <c r="E267" s="9">
        <f xml:space="preserve">      3750</f>
        <v>3750</v>
      </c>
      <c r="F267" s="9"/>
    </row>
    <row r="268" spans="1:6" ht="12.75" x14ac:dyDescent="0.2">
      <c r="A268" s="9" t="s">
        <v>1187</v>
      </c>
      <c r="B268" s="9">
        <f xml:space="preserve">     39500</f>
        <v>39500</v>
      </c>
      <c r="C268" s="9"/>
      <c r="D268" s="9" t="s">
        <v>393</v>
      </c>
      <c r="E268" s="9">
        <f xml:space="preserve">      4900</f>
        <v>4900</v>
      </c>
      <c r="F268" s="9"/>
    </row>
    <row r="269" spans="1:6" ht="12.75" x14ac:dyDescent="0.2">
      <c r="A269" s="9" t="s">
        <v>1138</v>
      </c>
      <c r="B269" s="9">
        <f xml:space="preserve">     17900</f>
        <v>17900</v>
      </c>
      <c r="C269" s="9"/>
      <c r="D269" s="9" t="s">
        <v>1456</v>
      </c>
      <c r="E269" s="9">
        <f xml:space="preserve">      3800</f>
        <v>3800</v>
      </c>
      <c r="F269" s="9"/>
    </row>
    <row r="270" spans="1:6" ht="12.75" x14ac:dyDescent="0.2">
      <c r="A270" s="9" t="s">
        <v>1138</v>
      </c>
      <c r="B270" s="9">
        <f xml:space="preserve">     17900</f>
        <v>17900</v>
      </c>
      <c r="C270" s="9"/>
      <c r="D270" s="9" t="s">
        <v>663</v>
      </c>
      <c r="E270" s="9">
        <f xml:space="preserve">      5300</f>
        <v>5300</v>
      </c>
      <c r="F270" s="9"/>
    </row>
    <row r="271" spans="1:6" ht="12.75" x14ac:dyDescent="0.2">
      <c r="A271" s="9" t="s">
        <v>43</v>
      </c>
      <c r="B271" s="9">
        <f xml:space="preserve">     51500</f>
        <v>51500</v>
      </c>
      <c r="C271" s="9"/>
      <c r="D271" s="9" t="s">
        <v>1031</v>
      </c>
      <c r="E271" s="9">
        <f xml:space="preserve">      4000</f>
        <v>4000</v>
      </c>
      <c r="F271" s="9"/>
    </row>
    <row r="272" spans="1:6" ht="12.75" x14ac:dyDescent="0.2">
      <c r="A272" s="9" t="s">
        <v>43</v>
      </c>
      <c r="B272" s="9">
        <f xml:space="preserve">     52990</f>
        <v>52990</v>
      </c>
      <c r="C272" s="9"/>
      <c r="D272" s="9" t="s">
        <v>49</v>
      </c>
      <c r="E272" s="9">
        <f xml:space="preserve">      2500</f>
        <v>2500</v>
      </c>
      <c r="F272" s="9"/>
    </row>
    <row r="273" spans="1:6" ht="12.75" x14ac:dyDescent="0.2">
      <c r="A273" s="9" t="s">
        <v>1454</v>
      </c>
      <c r="B273" s="9">
        <f xml:space="preserve">      1650</f>
        <v>1650</v>
      </c>
      <c r="C273" s="9"/>
      <c r="D273" s="9" t="s">
        <v>745</v>
      </c>
      <c r="E273" s="9">
        <f xml:space="preserve">      5850</f>
        <v>5850</v>
      </c>
      <c r="F273" s="9"/>
    </row>
    <row r="274" spans="1:6" ht="12.75" x14ac:dyDescent="0.2">
      <c r="A274" s="9" t="s">
        <v>1224</v>
      </c>
      <c r="B274" s="9">
        <f xml:space="preserve">      1500</f>
        <v>1500</v>
      </c>
      <c r="C274" s="9"/>
      <c r="D274" s="9" t="s">
        <v>1077</v>
      </c>
      <c r="E274" s="9">
        <f xml:space="preserve">     17900</f>
        <v>17900</v>
      </c>
      <c r="F274" s="9"/>
    </row>
    <row r="275" spans="1:6" ht="12.75" x14ac:dyDescent="0.2">
      <c r="A275" s="9" t="s">
        <v>1224</v>
      </c>
      <c r="B275" s="9">
        <f xml:space="preserve">      1500</f>
        <v>1500</v>
      </c>
      <c r="C275" s="9"/>
      <c r="D275" s="9" t="s">
        <v>1319</v>
      </c>
      <c r="E275" s="9">
        <f xml:space="preserve">     21990</f>
        <v>21990</v>
      </c>
      <c r="F275" s="9"/>
    </row>
    <row r="276" spans="1:6" ht="12.75" x14ac:dyDescent="0.2">
      <c r="A276" s="9" t="s">
        <v>234</v>
      </c>
      <c r="B276" s="9">
        <f xml:space="preserve">      6000</f>
        <v>6000</v>
      </c>
      <c r="C276" s="9"/>
      <c r="D276" s="9" t="s">
        <v>1461</v>
      </c>
      <c r="E276" s="9">
        <f xml:space="preserve">     42200</f>
        <v>42200</v>
      </c>
      <c r="F276" s="9"/>
    </row>
    <row r="277" spans="1:6" ht="12.75" x14ac:dyDescent="0.2">
      <c r="A277" s="9" t="s">
        <v>392</v>
      </c>
      <c r="B277" s="9">
        <f xml:space="preserve">     20600</f>
        <v>20600</v>
      </c>
      <c r="C277" s="9"/>
      <c r="D277" s="9" t="s">
        <v>938</v>
      </c>
      <c r="E277" s="9">
        <f xml:space="preserve">     46500</f>
        <v>46500</v>
      </c>
      <c r="F277" s="9"/>
    </row>
    <row r="278" spans="1:6" ht="12.75" x14ac:dyDescent="0.2">
      <c r="A278" s="9" t="s">
        <v>846</v>
      </c>
      <c r="B278" s="9">
        <f xml:space="preserve">     57900</f>
        <v>57900</v>
      </c>
      <c r="C278" s="9"/>
      <c r="D278" s="9" t="s">
        <v>145</v>
      </c>
      <c r="E278" s="9">
        <f xml:space="preserve">      5300</f>
        <v>5300</v>
      </c>
      <c r="F278" s="9"/>
    </row>
    <row r="279" spans="1:6" ht="12.75" x14ac:dyDescent="0.2">
      <c r="A279" s="9" t="s">
        <v>659</v>
      </c>
      <c r="B279" s="9">
        <f xml:space="preserve">     33600</f>
        <v>33600</v>
      </c>
      <c r="C279" s="9"/>
      <c r="D279" s="9" t="s">
        <v>822</v>
      </c>
      <c r="E279" s="9">
        <f xml:space="preserve">      4500</f>
        <v>4500</v>
      </c>
      <c r="F279" s="9"/>
    </row>
    <row r="280" spans="1:6" ht="12.75" x14ac:dyDescent="0.2">
      <c r="A280" s="9" t="s">
        <v>659</v>
      </c>
      <c r="B280" s="9">
        <f xml:space="preserve">     32900</f>
        <v>32900</v>
      </c>
      <c r="C280" s="9"/>
      <c r="D280" s="9" t="s">
        <v>366</v>
      </c>
      <c r="E280" s="9">
        <f xml:space="preserve">     58100</f>
        <v>58100</v>
      </c>
      <c r="F280" s="9"/>
    </row>
    <row r="281" spans="1:6" ht="12.75" x14ac:dyDescent="0.2">
      <c r="A281" s="9" t="s">
        <v>659</v>
      </c>
      <c r="B281" s="9">
        <f xml:space="preserve">     32900</f>
        <v>32900</v>
      </c>
      <c r="C281" s="9"/>
      <c r="D281" s="9" t="s">
        <v>366</v>
      </c>
      <c r="E281" s="9">
        <f xml:space="preserve">     56900</f>
        <v>56900</v>
      </c>
      <c r="F281" s="9"/>
    </row>
    <row r="282" spans="1:6" ht="12.75" x14ac:dyDescent="0.2">
      <c r="A282" s="9" t="s">
        <v>1542</v>
      </c>
      <c r="B282" s="9">
        <f xml:space="preserve">     66400</f>
        <v>66400</v>
      </c>
      <c r="C282" s="9"/>
      <c r="D282" s="9" t="s">
        <v>187</v>
      </c>
      <c r="E282" s="9">
        <f xml:space="preserve">    100000</f>
        <v>100000</v>
      </c>
      <c r="F282" s="9"/>
    </row>
    <row r="283" spans="1:6" ht="12.75" x14ac:dyDescent="0.2">
      <c r="A283" s="9" t="s">
        <v>540</v>
      </c>
      <c r="B283" s="9">
        <f xml:space="preserve">     53600</f>
        <v>53600</v>
      </c>
      <c r="C283" s="9"/>
      <c r="D283" s="9" t="s">
        <v>257</v>
      </c>
      <c r="E283" s="9">
        <f xml:space="preserve">    204200</f>
        <v>204200</v>
      </c>
      <c r="F283" s="9"/>
    </row>
    <row r="284" spans="1:6" ht="12.75" x14ac:dyDescent="0.2">
      <c r="A284" s="9" t="s">
        <v>540</v>
      </c>
      <c r="B284" s="9">
        <f xml:space="preserve">     52990</f>
        <v>52990</v>
      </c>
      <c r="C284" s="9"/>
      <c r="D284" s="9" t="s">
        <v>1368</v>
      </c>
      <c r="E284" s="9">
        <f xml:space="preserve">     36300</f>
        <v>36300</v>
      </c>
      <c r="F284" s="9"/>
    </row>
    <row r="285" spans="1:6" ht="12.75" x14ac:dyDescent="0.2">
      <c r="A285" s="9" t="s">
        <v>879</v>
      </c>
      <c r="B285" s="9">
        <f xml:space="preserve">     17900</f>
        <v>17900</v>
      </c>
      <c r="C285" s="9"/>
      <c r="D285" s="9" t="s">
        <v>1369</v>
      </c>
      <c r="E285" s="9">
        <f xml:space="preserve">     28400</f>
        <v>28400</v>
      </c>
      <c r="F285" s="9"/>
    </row>
    <row r="286" spans="1:6" ht="12.75" x14ac:dyDescent="0.2">
      <c r="A286" s="9" t="s">
        <v>1478</v>
      </c>
      <c r="B286" s="9">
        <f xml:space="preserve">     33990</f>
        <v>33990</v>
      </c>
      <c r="C286" s="9"/>
      <c r="D286" s="9" t="s">
        <v>622</v>
      </c>
      <c r="E286" s="9">
        <f xml:space="preserve">      2500</f>
        <v>2500</v>
      </c>
      <c r="F286" s="9"/>
    </row>
    <row r="287" spans="1:6" ht="12.75" x14ac:dyDescent="0.2">
      <c r="A287" s="9" t="s">
        <v>1385</v>
      </c>
      <c r="B287" s="9">
        <f xml:space="preserve">      4000</f>
        <v>4000</v>
      </c>
      <c r="C287" s="9"/>
      <c r="D287" s="9" t="s">
        <v>1481</v>
      </c>
      <c r="E287" s="9">
        <f xml:space="preserve">    165600</f>
        <v>165600</v>
      </c>
      <c r="F287" s="9"/>
    </row>
    <row r="288" spans="1:6" ht="12.75" x14ac:dyDescent="0.2">
      <c r="A288" s="9" t="s">
        <v>1385</v>
      </c>
      <c r="B288" s="9">
        <f xml:space="preserve">      4000</f>
        <v>4000</v>
      </c>
      <c r="C288" s="9"/>
      <c r="D288" s="9" t="s">
        <v>146</v>
      </c>
      <c r="E288" s="9">
        <f xml:space="preserve">     35300</f>
        <v>35300</v>
      </c>
      <c r="F288" s="9"/>
    </row>
    <row r="289" spans="1:6" ht="12.75" x14ac:dyDescent="0.2">
      <c r="A289" s="9" t="s">
        <v>494</v>
      </c>
      <c r="B289" s="9">
        <f xml:space="preserve">     22200</f>
        <v>22200</v>
      </c>
      <c r="C289" s="9"/>
      <c r="D289" s="9" t="s">
        <v>146</v>
      </c>
      <c r="E289" s="9">
        <f xml:space="preserve">     33400</f>
        <v>33400</v>
      </c>
      <c r="F289" s="9"/>
    </row>
    <row r="290" spans="1:6" ht="12.75" x14ac:dyDescent="0.2">
      <c r="A290" s="9" t="s">
        <v>180</v>
      </c>
      <c r="B290" s="9">
        <f xml:space="preserve">     26700</f>
        <v>26700</v>
      </c>
      <c r="C290" s="9"/>
      <c r="D290" s="9" t="s">
        <v>433</v>
      </c>
      <c r="E290" s="9">
        <f xml:space="preserve">     11400</f>
        <v>11400</v>
      </c>
      <c r="F290" s="9"/>
    </row>
    <row r="291" spans="1:6" ht="12.75" x14ac:dyDescent="0.2">
      <c r="A291" s="9" t="s">
        <v>180</v>
      </c>
      <c r="B291" s="9">
        <f xml:space="preserve">     26100</f>
        <v>26100</v>
      </c>
      <c r="C291" s="9"/>
      <c r="D291" s="9" t="s">
        <v>117</v>
      </c>
      <c r="E291" s="9">
        <f xml:space="preserve">     12900</f>
        <v>12900</v>
      </c>
      <c r="F291" s="9"/>
    </row>
    <row r="292" spans="1:6" ht="12.75" x14ac:dyDescent="0.2">
      <c r="A292" s="9" t="s">
        <v>329</v>
      </c>
      <c r="B292" s="9">
        <f xml:space="preserve">      6400</f>
        <v>6400</v>
      </c>
      <c r="C292" s="9"/>
      <c r="D292" s="9" t="s">
        <v>762</v>
      </c>
      <c r="E292" s="9">
        <f xml:space="preserve">     21900</f>
        <v>21900</v>
      </c>
      <c r="F292" s="9"/>
    </row>
    <row r="293" spans="1:6" ht="12.75" x14ac:dyDescent="0.2">
      <c r="A293" s="9" t="s">
        <v>329</v>
      </c>
      <c r="B293" s="9">
        <f xml:space="preserve">      6200</f>
        <v>6200</v>
      </c>
      <c r="C293" s="9"/>
      <c r="D293" s="9" t="s">
        <v>1370</v>
      </c>
      <c r="E293" s="9">
        <f xml:space="preserve">     19300</f>
        <v>19300</v>
      </c>
      <c r="F293" s="9"/>
    </row>
    <row r="294" spans="1:6" ht="12.75" x14ac:dyDescent="0.2">
      <c r="A294" s="9" t="s">
        <v>546</v>
      </c>
      <c r="B294" s="9">
        <f xml:space="preserve">     28500</f>
        <v>28500</v>
      </c>
      <c r="C294" s="9"/>
      <c r="D294" s="9" t="s">
        <v>1386</v>
      </c>
      <c r="E294" s="9">
        <f xml:space="preserve">     24800</f>
        <v>24800</v>
      </c>
      <c r="F294" s="9"/>
    </row>
    <row r="295" spans="1:6" ht="12.75" x14ac:dyDescent="0.2">
      <c r="A295" s="9" t="s">
        <v>1318</v>
      </c>
      <c r="B295" s="9">
        <f xml:space="preserve">     51000</f>
        <v>51000</v>
      </c>
      <c r="C295" s="9"/>
      <c r="D295" s="9" t="s">
        <v>664</v>
      </c>
      <c r="E295" s="9">
        <f xml:space="preserve">     25800</f>
        <v>25800</v>
      </c>
      <c r="F295" s="9"/>
    </row>
    <row r="296" spans="1:6" ht="12.75" x14ac:dyDescent="0.2">
      <c r="A296" s="9" t="s">
        <v>547</v>
      </c>
      <c r="B296" s="9">
        <f xml:space="preserve">     21400</f>
        <v>21400</v>
      </c>
      <c r="C296" s="9"/>
      <c r="D296" s="9" t="s">
        <v>1078</v>
      </c>
      <c r="E296" s="9">
        <f xml:space="preserve">     39600</f>
        <v>39600</v>
      </c>
      <c r="F296" s="9"/>
    </row>
    <row r="297" spans="1:6" ht="12.75" x14ac:dyDescent="0.2">
      <c r="A297" s="9" t="s">
        <v>963</v>
      </c>
      <c r="B297" s="9">
        <f xml:space="preserve">    247900</f>
        <v>247900</v>
      </c>
      <c r="C297" s="9"/>
      <c r="D297" s="9" t="s">
        <v>1032</v>
      </c>
      <c r="E297" s="9">
        <f xml:space="preserve">     48900</f>
        <v>48900</v>
      </c>
      <c r="F297" s="9"/>
    </row>
    <row r="298" spans="1:6" ht="12.75" x14ac:dyDescent="0.2">
      <c r="A298" s="9" t="s">
        <v>964</v>
      </c>
      <c r="B298" s="9">
        <f xml:space="preserve">    169900</f>
        <v>169900</v>
      </c>
      <c r="C298" s="9"/>
      <c r="D298" s="9" t="s">
        <v>286</v>
      </c>
      <c r="E298" s="9">
        <f xml:space="preserve">     49000</f>
        <v>49000</v>
      </c>
      <c r="F298" s="9"/>
    </row>
    <row r="299" spans="1:6" ht="12.75" x14ac:dyDescent="0.2">
      <c r="A299" s="9" t="s">
        <v>1114</v>
      </c>
      <c r="B299" s="9">
        <f xml:space="preserve">     60500</f>
        <v>60500</v>
      </c>
      <c r="C299" s="9"/>
      <c r="D299" s="9" t="s">
        <v>69</v>
      </c>
      <c r="E299" s="9">
        <f xml:space="preserve">     43300</f>
        <v>43300</v>
      </c>
      <c r="F299" s="9"/>
    </row>
    <row r="300" spans="1:6" ht="12.75" x14ac:dyDescent="0.2">
      <c r="A300" s="9" t="s">
        <v>660</v>
      </c>
      <c r="B300" s="9">
        <f xml:space="preserve">     61900</f>
        <v>61900</v>
      </c>
      <c r="C300" s="9"/>
      <c r="D300" s="9" t="s">
        <v>69</v>
      </c>
      <c r="E300" s="9">
        <f xml:space="preserve">     43300</f>
        <v>43300</v>
      </c>
      <c r="F300" s="9"/>
    </row>
    <row r="301" spans="1:6" ht="12.75" x14ac:dyDescent="0.2">
      <c r="A301" s="9" t="s">
        <v>660</v>
      </c>
      <c r="B301" s="9">
        <f xml:space="preserve">     58400</f>
        <v>58400</v>
      </c>
      <c r="C301" s="9"/>
      <c r="D301" s="9" t="s">
        <v>464</v>
      </c>
      <c r="E301" s="9">
        <f xml:space="preserve">     75400</f>
        <v>75400</v>
      </c>
      <c r="F301" s="9"/>
    </row>
    <row r="302" spans="1:6" ht="12.75" x14ac:dyDescent="0.2">
      <c r="A302" s="9" t="s">
        <v>601</v>
      </c>
      <c r="B302" s="9">
        <f xml:space="preserve">     65900</f>
        <v>65900</v>
      </c>
      <c r="C302" s="9"/>
      <c r="D302" s="9" t="s">
        <v>10</v>
      </c>
      <c r="E302" s="9">
        <f xml:space="preserve">     10000</f>
        <v>10000</v>
      </c>
      <c r="F302" s="9"/>
    </row>
    <row r="303" spans="1:6" ht="12.75" x14ac:dyDescent="0.2">
      <c r="A303" s="9" t="s">
        <v>477</v>
      </c>
      <c r="B303" s="9">
        <f xml:space="preserve">      2300</f>
        <v>2300</v>
      </c>
      <c r="C303" s="9"/>
      <c r="D303" s="9" t="s">
        <v>376</v>
      </c>
      <c r="E303" s="9">
        <f xml:space="preserve">    111900</f>
        <v>111900</v>
      </c>
      <c r="F303" s="9"/>
    </row>
    <row r="304" spans="1:6" ht="12.75" x14ac:dyDescent="0.2">
      <c r="A304" s="9" t="s">
        <v>477</v>
      </c>
      <c r="B304" s="9">
        <f xml:space="preserve">      2300</f>
        <v>2300</v>
      </c>
      <c r="C304" s="9"/>
      <c r="D304" s="9" t="s">
        <v>376</v>
      </c>
      <c r="E304" s="9">
        <f xml:space="preserve">    110900</f>
        <v>110900</v>
      </c>
      <c r="F304" s="9"/>
    </row>
    <row r="305" spans="1:6" ht="12.75" x14ac:dyDescent="0.2">
      <c r="A305" s="9" t="s">
        <v>781</v>
      </c>
      <c r="B305" s="9">
        <f xml:space="preserve">      7400</f>
        <v>7400</v>
      </c>
      <c r="C305" s="9"/>
      <c r="D305" s="9" t="s">
        <v>908</v>
      </c>
      <c r="E305" s="9">
        <f xml:space="preserve">    103500</f>
        <v>103500</v>
      </c>
      <c r="F305" s="9"/>
    </row>
    <row r="306" spans="1:6" ht="12.75" x14ac:dyDescent="0.2">
      <c r="A306" s="9" t="s">
        <v>1030</v>
      </c>
      <c r="B306" s="9">
        <f xml:space="preserve">      3400</f>
        <v>3400</v>
      </c>
      <c r="C306" s="9"/>
      <c r="D306" s="9" t="s">
        <v>908</v>
      </c>
      <c r="E306" s="9">
        <f xml:space="preserve">    103500</f>
        <v>103500</v>
      </c>
      <c r="F306" s="9"/>
    </row>
    <row r="307" spans="1:6" ht="12.75" x14ac:dyDescent="0.2">
      <c r="A307" s="9" t="s">
        <v>828</v>
      </c>
      <c r="B307" s="9">
        <f xml:space="preserve">      2600</f>
        <v>2600</v>
      </c>
      <c r="C307" s="9"/>
      <c r="D307" s="9" t="s">
        <v>1320</v>
      </c>
      <c r="E307" s="9">
        <f xml:space="preserve">     42500</f>
        <v>42500</v>
      </c>
      <c r="F307" s="9"/>
    </row>
    <row r="308" spans="1:6" ht="12.75" x14ac:dyDescent="0.2">
      <c r="A308" s="9" t="s">
        <v>473</v>
      </c>
      <c r="B308" s="9">
        <f xml:space="preserve">      2700</f>
        <v>2700</v>
      </c>
      <c r="C308" s="9"/>
      <c r="D308" s="9" t="s">
        <v>237</v>
      </c>
      <c r="E308" s="9">
        <f xml:space="preserve">     40900</f>
        <v>40900</v>
      </c>
      <c r="F308" s="9"/>
    </row>
    <row r="309" spans="1:6" ht="12.75" x14ac:dyDescent="0.2">
      <c r="A309" s="9" t="s">
        <v>1479</v>
      </c>
      <c r="B309" s="9">
        <f xml:space="preserve">     81800</f>
        <v>81800</v>
      </c>
      <c r="C309" s="9"/>
      <c r="D309" s="9" t="s">
        <v>237</v>
      </c>
      <c r="E309" s="9">
        <f xml:space="preserve">     39900</f>
        <v>39900</v>
      </c>
      <c r="F309" s="9"/>
    </row>
    <row r="310" spans="1:6" ht="12.75" x14ac:dyDescent="0.2">
      <c r="A310" s="9" t="s">
        <v>1139</v>
      </c>
      <c r="B310" s="9">
        <f xml:space="preserve">    117990</f>
        <v>117990</v>
      </c>
      <c r="C310" s="9"/>
      <c r="D310" s="9" t="s">
        <v>237</v>
      </c>
      <c r="E310" s="9">
        <f xml:space="preserve">     39900</f>
        <v>39900</v>
      </c>
      <c r="F310" s="9"/>
    </row>
    <row r="311" spans="1:6" ht="12.75" x14ac:dyDescent="0.2">
      <c r="A311" s="9" t="s">
        <v>1212</v>
      </c>
      <c r="B311" s="9">
        <f xml:space="preserve">     35600</f>
        <v>35600</v>
      </c>
      <c r="C311" s="9"/>
      <c r="D311" s="9" t="s">
        <v>221</v>
      </c>
      <c r="E311" s="9">
        <f xml:space="preserve">     45000</f>
        <v>45000</v>
      </c>
      <c r="F311" s="9"/>
    </row>
    <row r="312" spans="1:6" ht="12.75" x14ac:dyDescent="0.2">
      <c r="A312" s="9" t="s">
        <v>320</v>
      </c>
      <c r="B312" s="9">
        <f xml:space="preserve">    109500</f>
        <v>109500</v>
      </c>
      <c r="C312" s="9"/>
      <c r="D312" s="9" t="s">
        <v>665</v>
      </c>
      <c r="E312" s="9">
        <f xml:space="preserve">     91900</f>
        <v>91900</v>
      </c>
      <c r="F312" s="9"/>
    </row>
    <row r="313" spans="1:6" ht="12.75" x14ac:dyDescent="0.2">
      <c r="A313" s="9" t="s">
        <v>320</v>
      </c>
      <c r="B313" s="9">
        <f xml:space="preserve">     93300</f>
        <v>93300</v>
      </c>
      <c r="C313" s="9"/>
      <c r="D313" s="9" t="s">
        <v>665</v>
      </c>
      <c r="E313" s="9">
        <f xml:space="preserve">     91300</f>
        <v>91300</v>
      </c>
      <c r="F313" s="9"/>
    </row>
    <row r="314" spans="1:6" ht="12.75" x14ac:dyDescent="0.2">
      <c r="A314" s="9" t="s">
        <v>782</v>
      </c>
      <c r="B314" s="9">
        <f xml:space="preserve">     27990</f>
        <v>27990</v>
      </c>
      <c r="C314" s="9"/>
      <c r="D314" s="9" t="s">
        <v>1482</v>
      </c>
      <c r="E314" s="9">
        <f xml:space="preserve">     47200</f>
        <v>47200</v>
      </c>
      <c r="F314" s="9"/>
    </row>
    <row r="315" spans="1:6" ht="12.75" x14ac:dyDescent="0.2">
      <c r="A315" s="9" t="s">
        <v>965</v>
      </c>
      <c r="B315" s="9">
        <f xml:space="preserve">     33600</f>
        <v>33600</v>
      </c>
      <c r="C315" s="9"/>
      <c r="D315" s="9" t="s">
        <v>246</v>
      </c>
      <c r="E315" s="9">
        <f xml:space="preserve">     35800</f>
        <v>35800</v>
      </c>
      <c r="F315" s="9"/>
    </row>
    <row r="316" spans="1:6" ht="12.75" x14ac:dyDescent="0.2">
      <c r="A316" s="9" t="s">
        <v>1140</v>
      </c>
      <c r="B316" s="9">
        <f xml:space="preserve">     52200</f>
        <v>52200</v>
      </c>
      <c r="C316" s="9"/>
      <c r="D316" s="9" t="s">
        <v>225</v>
      </c>
      <c r="E316" s="9">
        <f xml:space="preserve">     45800</f>
        <v>45800</v>
      </c>
      <c r="F316" s="9"/>
    </row>
    <row r="317" spans="1:6" ht="12.75" x14ac:dyDescent="0.2">
      <c r="A317" s="9" t="s">
        <v>1140</v>
      </c>
      <c r="B317" s="9">
        <f xml:space="preserve">     52200</f>
        <v>52200</v>
      </c>
      <c r="C317" s="9"/>
      <c r="D317" s="9" t="s">
        <v>261</v>
      </c>
      <c r="E317" s="9">
        <f xml:space="preserve">    138800</f>
        <v>138800</v>
      </c>
      <c r="F317" s="9"/>
    </row>
    <row r="318" spans="1:6" ht="12.75" x14ac:dyDescent="0.2">
      <c r="A318" s="9" t="s">
        <v>1480</v>
      </c>
      <c r="B318" s="9">
        <f xml:space="preserve">     37990</f>
        <v>37990</v>
      </c>
      <c r="C318" s="9"/>
      <c r="D318" s="9" t="s">
        <v>261</v>
      </c>
      <c r="E318" s="9">
        <f xml:space="preserve">    135500</f>
        <v>135500</v>
      </c>
      <c r="F318" s="9"/>
    </row>
    <row r="319" spans="1:6" ht="12.75" x14ac:dyDescent="0.2">
      <c r="A319" s="9" t="s">
        <v>966</v>
      </c>
      <c r="B319" s="9">
        <f xml:space="preserve">     47700</f>
        <v>47700</v>
      </c>
      <c r="C319" s="9"/>
      <c r="D319" s="9" t="s">
        <v>1033</v>
      </c>
      <c r="E319" s="9">
        <f xml:space="preserve">      2200</f>
        <v>2200</v>
      </c>
      <c r="F319" s="9"/>
    </row>
    <row r="320" spans="1:6" ht="12.75" x14ac:dyDescent="0.2">
      <c r="A320" s="9" t="s">
        <v>54</v>
      </c>
      <c r="B320" s="9">
        <f xml:space="preserve">      2500</f>
        <v>2500</v>
      </c>
      <c r="C320" s="9"/>
      <c r="D320" s="9" t="s">
        <v>1012</v>
      </c>
      <c r="E320" s="9">
        <f xml:space="preserve">     93600</f>
        <v>93600</v>
      </c>
      <c r="F320" s="9"/>
    </row>
    <row r="321" spans="1:6" ht="12.75" x14ac:dyDescent="0.2">
      <c r="A321" s="9" t="s">
        <v>54</v>
      </c>
      <c r="B321" s="9">
        <f xml:space="preserve">      2500</f>
        <v>2500</v>
      </c>
      <c r="C321" s="9"/>
      <c r="D321" s="9" t="s">
        <v>702</v>
      </c>
      <c r="E321" s="9">
        <f xml:space="preserve">      1500</f>
        <v>1500</v>
      </c>
      <c r="F321" s="9"/>
    </row>
    <row r="322" spans="1:6" ht="12.75" x14ac:dyDescent="0.2">
      <c r="A322" s="9" t="s">
        <v>44</v>
      </c>
      <c r="B322" s="9">
        <f xml:space="preserve">      4900</f>
        <v>4900</v>
      </c>
      <c r="C322" s="9"/>
      <c r="D322" s="9" t="s">
        <v>702</v>
      </c>
      <c r="E322" s="9">
        <f xml:space="preserve">      1550</f>
        <v>1550</v>
      </c>
      <c r="F322" s="9"/>
    </row>
    <row r="323" spans="1:6" ht="12.75" x14ac:dyDescent="0.2">
      <c r="A323" s="9" t="s">
        <v>1543</v>
      </c>
      <c r="B323" s="9">
        <f xml:space="preserve">      3700</f>
        <v>3700</v>
      </c>
      <c r="C323" s="9"/>
      <c r="D323" s="9" t="s">
        <v>667</v>
      </c>
      <c r="E323" s="9">
        <f xml:space="preserve">     97400</f>
        <v>97400</v>
      </c>
      <c r="F323" s="9"/>
    </row>
    <row r="324" spans="1:6" ht="12.75" x14ac:dyDescent="0.2">
      <c r="A324" s="9" t="s">
        <v>730</v>
      </c>
      <c r="B324" s="9">
        <f xml:space="preserve">     99800</f>
        <v>99800</v>
      </c>
      <c r="C324" s="9"/>
      <c r="D324" s="9" t="s">
        <v>1081</v>
      </c>
      <c r="E324" s="9">
        <f xml:space="preserve">      2800</f>
        <v>2800</v>
      </c>
      <c r="F324" s="9"/>
    </row>
    <row r="325" spans="1:6" ht="12.75" x14ac:dyDescent="0.2">
      <c r="A325" s="9" t="s">
        <v>188</v>
      </c>
      <c r="B325" s="9">
        <f xml:space="preserve">       990</f>
        <v>990</v>
      </c>
      <c r="C325" s="9"/>
      <c r="D325" s="9" t="s">
        <v>998</v>
      </c>
      <c r="E325" s="9">
        <f xml:space="preserve">      3800</f>
        <v>3800</v>
      </c>
      <c r="F325" s="9"/>
    </row>
    <row r="326" spans="1:6" ht="12.75" x14ac:dyDescent="0.2">
      <c r="A326" s="9" t="s">
        <v>188</v>
      </c>
      <c r="B326" s="9">
        <f xml:space="preserve">      1080</f>
        <v>1080</v>
      </c>
      <c r="C326" s="9"/>
      <c r="D326" s="9" t="s">
        <v>1432</v>
      </c>
      <c r="E326" s="9">
        <f xml:space="preserve">      2200</f>
        <v>2200</v>
      </c>
      <c r="F326" s="9"/>
    </row>
    <row r="327" spans="1:6" ht="12.75" x14ac:dyDescent="0.2">
      <c r="A327" s="9" t="s">
        <v>783</v>
      </c>
      <c r="B327" s="9">
        <f xml:space="preserve">     21990</f>
        <v>21990</v>
      </c>
      <c r="C327" s="9"/>
      <c r="D327" s="9" t="s">
        <v>1268</v>
      </c>
      <c r="E327" s="9">
        <f xml:space="preserve">     27600</f>
        <v>27600</v>
      </c>
      <c r="F327" s="9"/>
    </row>
    <row r="328" spans="1:6" ht="12.75" x14ac:dyDescent="0.2">
      <c r="A328" s="9" t="s">
        <v>1462</v>
      </c>
      <c r="B328" s="9">
        <f xml:space="preserve">      2100</f>
        <v>2100</v>
      </c>
      <c r="C328" s="9"/>
      <c r="D328" s="9" t="s">
        <v>83</v>
      </c>
      <c r="E328" s="9">
        <f xml:space="preserve">     29900</f>
        <v>29900</v>
      </c>
      <c r="F328" s="9"/>
    </row>
    <row r="329" spans="1:6" ht="12.75" x14ac:dyDescent="0.2">
      <c r="A329" s="9" t="s">
        <v>1321</v>
      </c>
      <c r="B329" s="9">
        <f xml:space="preserve">     44900</f>
        <v>44900</v>
      </c>
      <c r="C329" s="9"/>
      <c r="D329" s="9" t="s">
        <v>83</v>
      </c>
      <c r="E329" s="9">
        <f xml:space="preserve">     29100</f>
        <v>29100</v>
      </c>
      <c r="F329" s="9"/>
    </row>
    <row r="330" spans="1:6" ht="12.75" x14ac:dyDescent="0.2">
      <c r="A330" s="9" t="s">
        <v>442</v>
      </c>
      <c r="B330" s="9">
        <f xml:space="preserve">     37300</f>
        <v>37300</v>
      </c>
      <c r="C330" s="9"/>
      <c r="D330" s="9" t="s">
        <v>209</v>
      </c>
      <c r="E330" s="9">
        <f xml:space="preserve">     51500</f>
        <v>51500</v>
      </c>
      <c r="F330" s="9"/>
    </row>
    <row r="331" spans="1:6" ht="12.75" x14ac:dyDescent="0.2">
      <c r="A331" s="9" t="s">
        <v>1483</v>
      </c>
      <c r="B331" s="9">
        <f xml:space="preserve">    167900</f>
        <v>167900</v>
      </c>
      <c r="C331" s="9"/>
      <c r="D331" s="9" t="s">
        <v>209</v>
      </c>
      <c r="E331" s="9">
        <f xml:space="preserve">     49900</f>
        <v>49900</v>
      </c>
      <c r="F331" s="9"/>
    </row>
    <row r="332" spans="1:6" ht="12.75" x14ac:dyDescent="0.2">
      <c r="A332" s="9" t="s">
        <v>619</v>
      </c>
      <c r="B332" s="9">
        <f xml:space="preserve">     20600</f>
        <v>20600</v>
      </c>
      <c r="C332" s="9"/>
      <c r="D332" s="9" t="s">
        <v>911</v>
      </c>
      <c r="E332" s="9">
        <f xml:space="preserve">     70800</f>
        <v>70800</v>
      </c>
      <c r="F332" s="9"/>
    </row>
    <row r="333" spans="1:6" ht="12.75" x14ac:dyDescent="0.2">
      <c r="A333" s="9" t="s">
        <v>731</v>
      </c>
      <c r="B333" s="9">
        <f xml:space="preserve">     39800</f>
        <v>39800</v>
      </c>
      <c r="C333" s="9"/>
      <c r="D333" s="9" t="s">
        <v>668</v>
      </c>
      <c r="E333" s="9">
        <f xml:space="preserve">     45900</f>
        <v>45900</v>
      </c>
      <c r="F333" s="9"/>
    </row>
    <row r="334" spans="1:6" ht="12.75" x14ac:dyDescent="0.2">
      <c r="A334" s="9" t="s">
        <v>127</v>
      </c>
      <c r="B334" s="9">
        <f xml:space="preserve">     50000</f>
        <v>50000</v>
      </c>
      <c r="C334" s="9"/>
      <c r="D334" s="9" t="s">
        <v>668</v>
      </c>
      <c r="E334" s="9">
        <f xml:space="preserve">     45900</f>
        <v>45900</v>
      </c>
      <c r="F334" s="9"/>
    </row>
    <row r="335" spans="1:6" ht="12.75" x14ac:dyDescent="0.2">
      <c r="A335" s="9" t="s">
        <v>291</v>
      </c>
      <c r="B335" s="9">
        <f xml:space="preserve">     12600</f>
        <v>12600</v>
      </c>
      <c r="C335" s="9"/>
      <c r="D335" s="9" t="s">
        <v>548</v>
      </c>
      <c r="E335" s="9">
        <f xml:space="preserve">     71500</f>
        <v>71500</v>
      </c>
      <c r="F335" s="9"/>
    </row>
    <row r="336" spans="1:6" ht="12.75" x14ac:dyDescent="0.2">
      <c r="A336" s="9" t="s">
        <v>291</v>
      </c>
      <c r="B336" s="9">
        <f xml:space="preserve">     13700</f>
        <v>13700</v>
      </c>
      <c r="C336" s="9"/>
      <c r="D336" s="9" t="s">
        <v>321</v>
      </c>
      <c r="E336" s="9">
        <f xml:space="preserve">     33500</f>
        <v>33500</v>
      </c>
      <c r="F336" s="9"/>
    </row>
    <row r="337" spans="1:6" ht="12.75" x14ac:dyDescent="0.2">
      <c r="A337" s="9" t="s">
        <v>371</v>
      </c>
      <c r="B337" s="9">
        <f xml:space="preserve">      7900</f>
        <v>7900</v>
      </c>
      <c r="C337" s="9"/>
      <c r="D337" s="9" t="s">
        <v>461</v>
      </c>
      <c r="E337" s="9">
        <f xml:space="preserve">     45400</f>
        <v>45400</v>
      </c>
      <c r="F337" s="9"/>
    </row>
    <row r="338" spans="1:6" ht="12.75" x14ac:dyDescent="0.2">
      <c r="A338" s="9" t="s">
        <v>371</v>
      </c>
      <c r="B338" s="9">
        <f xml:space="preserve">      7500</f>
        <v>7500</v>
      </c>
      <c r="C338" s="9"/>
      <c r="D338" s="9" t="s">
        <v>1433</v>
      </c>
      <c r="E338" s="9">
        <f xml:space="preserve">     22800</f>
        <v>22800</v>
      </c>
      <c r="F338" s="9"/>
    </row>
    <row r="339" spans="1:6" ht="12.75" x14ac:dyDescent="0.2">
      <c r="A339" s="9" t="s">
        <v>371</v>
      </c>
      <c r="B339" s="9">
        <f xml:space="preserve">      7500</f>
        <v>7500</v>
      </c>
      <c r="C339" s="9"/>
      <c r="D339" s="9" t="s">
        <v>1225</v>
      </c>
      <c r="E339" s="9">
        <f xml:space="preserve">      3500</f>
        <v>3500</v>
      </c>
      <c r="F339" s="9"/>
    </row>
    <row r="340" spans="1:6" ht="12.75" x14ac:dyDescent="0.2">
      <c r="A340" s="9" t="s">
        <v>1188</v>
      </c>
      <c r="B340" s="9">
        <f xml:space="preserve">     30500</f>
        <v>30500</v>
      </c>
      <c r="C340" s="9"/>
      <c r="D340" s="9" t="s">
        <v>602</v>
      </c>
      <c r="E340" s="9">
        <f xml:space="preserve">      4500</f>
        <v>4500</v>
      </c>
      <c r="F340" s="9"/>
    </row>
    <row r="341" spans="1:6" ht="12.75" x14ac:dyDescent="0.2">
      <c r="A341" s="9" t="s">
        <v>1188</v>
      </c>
      <c r="B341" s="9">
        <f xml:space="preserve">     30500</f>
        <v>30500</v>
      </c>
      <c r="C341" s="9"/>
      <c r="D341" s="9" t="s">
        <v>1322</v>
      </c>
      <c r="E341" s="9">
        <f xml:space="preserve">    127700</f>
        <v>127700</v>
      </c>
      <c r="F341" s="9"/>
    </row>
    <row r="342" spans="1:6" ht="12.75" x14ac:dyDescent="0.2">
      <c r="A342" s="9" t="s">
        <v>829</v>
      </c>
      <c r="B342" s="9">
        <f xml:space="preserve">     30500</f>
        <v>30500</v>
      </c>
      <c r="C342" s="9"/>
      <c r="D342" s="9" t="s">
        <v>50</v>
      </c>
      <c r="E342" s="9">
        <f xml:space="preserve">     85900</f>
        <v>85900</v>
      </c>
      <c r="F342" s="9"/>
    </row>
    <row r="343" spans="1:6" ht="12.75" x14ac:dyDescent="0.2">
      <c r="A343" s="9" t="s">
        <v>460</v>
      </c>
      <c r="B343" s="9">
        <f xml:space="preserve">     30500</f>
        <v>30500</v>
      </c>
      <c r="C343" s="9"/>
      <c r="D343" s="9" t="s">
        <v>50</v>
      </c>
      <c r="E343" s="9">
        <f xml:space="preserve">     83200</f>
        <v>83200</v>
      </c>
      <c r="F343" s="9"/>
    </row>
    <row r="344" spans="1:6" ht="12.75" x14ac:dyDescent="0.2">
      <c r="A344" s="9" t="s">
        <v>847</v>
      </c>
      <c r="B344" s="9">
        <f xml:space="preserve">      9990</f>
        <v>9990</v>
      </c>
      <c r="C344" s="9"/>
      <c r="D344" s="9" t="s">
        <v>1533</v>
      </c>
      <c r="E344" s="9">
        <f xml:space="preserve">     25500</f>
        <v>25500</v>
      </c>
      <c r="F344" s="9"/>
    </row>
    <row r="345" spans="1:6" ht="12.75" x14ac:dyDescent="0.2">
      <c r="A345" s="9" t="s">
        <v>386</v>
      </c>
      <c r="B345" s="9">
        <f xml:space="preserve">     21000</f>
        <v>21000</v>
      </c>
      <c r="C345" s="9"/>
      <c r="D345" s="9" t="s">
        <v>415</v>
      </c>
      <c r="E345" s="9">
        <f xml:space="preserve">     14000</f>
        <v>14000</v>
      </c>
      <c r="F345" s="9"/>
    </row>
    <row r="346" spans="1:6" ht="12.75" x14ac:dyDescent="0.2">
      <c r="A346" s="9" t="s">
        <v>153</v>
      </c>
      <c r="B346" s="9">
        <f xml:space="preserve">     13600</f>
        <v>13600</v>
      </c>
      <c r="C346" s="9"/>
      <c r="D346" s="9" t="s">
        <v>703</v>
      </c>
      <c r="E346" s="9">
        <f xml:space="preserve">      5000</f>
        <v>5000</v>
      </c>
      <c r="F346" s="9"/>
    </row>
    <row r="347" spans="1:6" ht="12.75" x14ac:dyDescent="0.2">
      <c r="A347" s="9" t="s">
        <v>414</v>
      </c>
      <c r="B347" s="9">
        <f xml:space="preserve">      5000</f>
        <v>5000</v>
      </c>
      <c r="C347" s="9"/>
      <c r="D347" s="9" t="s">
        <v>1189</v>
      </c>
      <c r="E347" s="9">
        <f xml:space="preserve">      5000</f>
        <v>5000</v>
      </c>
      <c r="F347" s="9"/>
    </row>
    <row r="348" spans="1:6" ht="12.75" x14ac:dyDescent="0.2">
      <c r="A348" s="9" t="s">
        <v>512</v>
      </c>
      <c r="B348" s="9">
        <f xml:space="preserve">      4100</f>
        <v>4100</v>
      </c>
      <c r="C348" s="9"/>
      <c r="D348" s="9" t="s">
        <v>190</v>
      </c>
      <c r="E348" s="9">
        <f xml:space="preserve">      3000</f>
        <v>3000</v>
      </c>
      <c r="F348" s="9"/>
    </row>
    <row r="349" spans="1:6" ht="12.75" x14ac:dyDescent="0.2">
      <c r="A349" s="9" t="s">
        <v>1079</v>
      </c>
      <c r="B349" s="9">
        <f xml:space="preserve">      9800</f>
        <v>9800</v>
      </c>
      <c r="C349" s="9"/>
      <c r="D349" s="9" t="s">
        <v>669</v>
      </c>
      <c r="E349" s="9">
        <f xml:space="preserve">       850</f>
        <v>850</v>
      </c>
      <c r="F349" s="9"/>
    </row>
    <row r="350" spans="1:6" ht="12.75" x14ac:dyDescent="0.2">
      <c r="A350" s="9" t="s">
        <v>1431</v>
      </c>
      <c r="B350" s="9">
        <f xml:space="preserve">     31700</f>
        <v>31700</v>
      </c>
      <c r="C350" s="9"/>
      <c r="D350" s="9" t="s">
        <v>669</v>
      </c>
      <c r="E350" s="9">
        <f xml:space="preserve">       750</f>
        <v>750</v>
      </c>
      <c r="F350" s="9"/>
    </row>
    <row r="351" spans="1:6" ht="12.75" x14ac:dyDescent="0.2">
      <c r="A351" s="9" t="s">
        <v>1017</v>
      </c>
      <c r="B351" s="9">
        <f xml:space="preserve">     42700</f>
        <v>42700</v>
      </c>
      <c r="C351" s="9"/>
      <c r="D351" s="9" t="s">
        <v>582</v>
      </c>
      <c r="E351" s="9">
        <f xml:space="preserve">     50900</f>
        <v>50900</v>
      </c>
      <c r="F351" s="9"/>
    </row>
    <row r="352" spans="1:6" ht="12.75" x14ac:dyDescent="0.2">
      <c r="A352" s="9" t="s">
        <v>909</v>
      </c>
      <c r="B352" s="9">
        <f xml:space="preserve">     65000</f>
        <v>65000</v>
      </c>
      <c r="C352" s="9"/>
      <c r="D352" s="9" t="s">
        <v>582</v>
      </c>
      <c r="E352" s="9">
        <f xml:space="preserve">     49300</f>
        <v>49300</v>
      </c>
      <c r="F352" s="9"/>
    </row>
    <row r="353" spans="1:6" ht="12.75" x14ac:dyDescent="0.2">
      <c r="A353" s="9" t="s">
        <v>590</v>
      </c>
      <c r="B353" s="9">
        <f xml:space="preserve">     72500</f>
        <v>72500</v>
      </c>
      <c r="C353" s="9"/>
      <c r="D353" s="9" t="s">
        <v>1404</v>
      </c>
      <c r="E353" s="9">
        <f xml:space="preserve">     16800</f>
        <v>16800</v>
      </c>
      <c r="F353" s="9"/>
    </row>
    <row r="354" spans="1:6" ht="12.75" x14ac:dyDescent="0.2">
      <c r="A354" s="9" t="s">
        <v>1484</v>
      </c>
      <c r="B354" s="9">
        <f xml:space="preserve">    110500</f>
        <v>110500</v>
      </c>
      <c r="C354" s="9"/>
      <c r="D354" s="9" t="s">
        <v>1141</v>
      </c>
      <c r="E354" s="9">
        <f xml:space="preserve">     67990</f>
        <v>67990</v>
      </c>
      <c r="F354" s="9"/>
    </row>
    <row r="355" spans="1:6" ht="12.75" x14ac:dyDescent="0.2">
      <c r="A355" s="9" t="s">
        <v>394</v>
      </c>
      <c r="B355" s="9">
        <f xml:space="preserve">     10500</f>
        <v>10500</v>
      </c>
      <c r="C355" s="9"/>
      <c r="D355" s="9" t="s">
        <v>1141</v>
      </c>
      <c r="E355" s="9">
        <f xml:space="preserve">     65400</f>
        <v>65400</v>
      </c>
      <c r="F355" s="9"/>
    </row>
    <row r="356" spans="1:6" ht="12.75" x14ac:dyDescent="0.2">
      <c r="A356" s="9" t="s">
        <v>394</v>
      </c>
      <c r="B356" s="9">
        <f xml:space="preserve">     10500</f>
        <v>10500</v>
      </c>
      <c r="C356" s="9"/>
      <c r="D356" s="9" t="s">
        <v>525</v>
      </c>
      <c r="E356" s="9">
        <f xml:space="preserve">     39900</f>
        <v>39900</v>
      </c>
      <c r="F356" s="9"/>
    </row>
    <row r="357" spans="1:6" ht="12.75" x14ac:dyDescent="0.2">
      <c r="A357" s="9" t="s">
        <v>455</v>
      </c>
      <c r="B357" s="9">
        <f xml:space="preserve">     29600</f>
        <v>29600</v>
      </c>
      <c r="C357" s="9"/>
      <c r="D357" s="9" t="s">
        <v>525</v>
      </c>
      <c r="E357" s="9">
        <f xml:space="preserve">     38800</f>
        <v>38800</v>
      </c>
      <c r="F357" s="9"/>
    </row>
    <row r="358" spans="1:6" ht="12.75" x14ac:dyDescent="0.2">
      <c r="A358" s="9" t="s">
        <v>222</v>
      </c>
      <c r="B358" s="9">
        <f xml:space="preserve">      4700</f>
        <v>4700</v>
      </c>
      <c r="C358" s="9"/>
      <c r="D358" s="9" t="s">
        <v>880</v>
      </c>
      <c r="E358" s="9">
        <f xml:space="preserve">      1800</f>
        <v>1800</v>
      </c>
      <c r="F358" s="9"/>
    </row>
    <row r="359" spans="1:6" ht="12.75" x14ac:dyDescent="0.2">
      <c r="A359" s="9" t="s">
        <v>222</v>
      </c>
      <c r="B359" s="9">
        <f xml:space="preserve">      4500</f>
        <v>4500</v>
      </c>
      <c r="C359" s="9"/>
      <c r="D359" s="9" t="s">
        <v>1169</v>
      </c>
      <c r="E359" s="9">
        <f xml:space="preserve">      1790</f>
        <v>1790</v>
      </c>
      <c r="F359" s="9"/>
    </row>
    <row r="360" spans="1:6" ht="12.75" x14ac:dyDescent="0.2">
      <c r="A360" s="9" t="s">
        <v>149</v>
      </c>
      <c r="B360" s="9">
        <f xml:space="preserve">     11700</f>
        <v>11700</v>
      </c>
      <c r="C360" s="9"/>
      <c r="D360" s="9" t="s">
        <v>1485</v>
      </c>
      <c r="E360" s="9">
        <f xml:space="preserve">      2550</f>
        <v>2550</v>
      </c>
      <c r="F360" s="9"/>
    </row>
    <row r="361" spans="1:6" ht="12.75" x14ac:dyDescent="0.2">
      <c r="A361" s="9" t="s">
        <v>1245</v>
      </c>
      <c r="B361" s="9">
        <f xml:space="preserve">      8100</f>
        <v>8100</v>
      </c>
      <c r="C361" s="9"/>
      <c r="D361" s="9" t="s">
        <v>583</v>
      </c>
      <c r="E361" s="9">
        <f xml:space="preserve">     43990</f>
        <v>43990</v>
      </c>
      <c r="F361" s="9"/>
    </row>
    <row r="362" spans="1:6" ht="12.75" x14ac:dyDescent="0.2">
      <c r="A362" s="9" t="s">
        <v>465</v>
      </c>
      <c r="B362" s="9">
        <f xml:space="preserve">     62500</f>
        <v>62500</v>
      </c>
      <c r="C362" s="9"/>
      <c r="D362" s="9" t="s">
        <v>589</v>
      </c>
      <c r="E362" s="9">
        <f xml:space="preserve">     13900</f>
        <v>13900</v>
      </c>
      <c r="F362" s="9"/>
    </row>
    <row r="363" spans="1:6" ht="12.75" x14ac:dyDescent="0.2">
      <c r="A363" s="9" t="s">
        <v>139</v>
      </c>
      <c r="B363" s="9">
        <f xml:space="preserve">     62100</f>
        <v>62100</v>
      </c>
      <c r="C363" s="9"/>
      <c r="D363" s="9" t="s">
        <v>589</v>
      </c>
      <c r="E363" s="9">
        <f xml:space="preserve">     13900</f>
        <v>13900</v>
      </c>
      <c r="F363" s="9"/>
    </row>
    <row r="364" spans="1:6" ht="12.75" x14ac:dyDescent="0.2">
      <c r="A364" s="9" t="s">
        <v>1080</v>
      </c>
      <c r="B364" s="9">
        <f xml:space="preserve">     12600</f>
        <v>12600</v>
      </c>
      <c r="C364" s="9"/>
      <c r="D364" s="9" t="s">
        <v>785</v>
      </c>
      <c r="E364" s="9">
        <f xml:space="preserve">     23400</f>
        <v>23400</v>
      </c>
      <c r="F364" s="9"/>
    </row>
    <row r="365" spans="1:6" ht="12.75" x14ac:dyDescent="0.2">
      <c r="A365" s="9" t="s">
        <v>967</v>
      </c>
      <c r="B365" s="9">
        <f xml:space="preserve">     12700</f>
        <v>12700</v>
      </c>
      <c r="C365" s="9"/>
      <c r="D365" s="9" t="s">
        <v>194</v>
      </c>
      <c r="E365" s="9">
        <f xml:space="preserve">     82900</f>
        <v>82900</v>
      </c>
      <c r="F365" s="9"/>
    </row>
    <row r="366" spans="1:6" ht="12.75" x14ac:dyDescent="0.2">
      <c r="A366" s="9" t="s">
        <v>967</v>
      </c>
      <c r="B366" s="9">
        <f xml:space="preserve">     12700</f>
        <v>12700</v>
      </c>
      <c r="C366" s="9"/>
      <c r="D366" s="9" t="s">
        <v>194</v>
      </c>
      <c r="E366" s="9">
        <f xml:space="preserve">     81700</f>
        <v>81700</v>
      </c>
      <c r="F366" s="9"/>
    </row>
    <row r="367" spans="1:6" ht="12.75" x14ac:dyDescent="0.2">
      <c r="A367" s="9" t="s">
        <v>56</v>
      </c>
      <c r="B367" s="9">
        <f xml:space="preserve">     12600</f>
        <v>12600</v>
      </c>
      <c r="C367" s="9"/>
      <c r="D367" s="9" t="s">
        <v>194</v>
      </c>
      <c r="E367" s="9">
        <f xml:space="preserve">     81700</f>
        <v>81700</v>
      </c>
      <c r="F367" s="9"/>
    </row>
    <row r="368" spans="1:6" ht="12.75" x14ac:dyDescent="0.2">
      <c r="A368" s="9" t="s">
        <v>56</v>
      </c>
      <c r="B368" s="9">
        <f xml:space="preserve">     12700</f>
        <v>12700</v>
      </c>
      <c r="C368" s="9"/>
      <c r="D368" s="9" t="s">
        <v>358</v>
      </c>
      <c r="E368" s="9">
        <f xml:space="preserve">     83900</f>
        <v>83900</v>
      </c>
      <c r="F368" s="9"/>
    </row>
    <row r="369" spans="1:6" ht="12.75" x14ac:dyDescent="0.2">
      <c r="A369" s="9" t="s">
        <v>784</v>
      </c>
      <c r="B369" s="9">
        <f xml:space="preserve">     98990</f>
        <v>98990</v>
      </c>
      <c r="C369" s="9"/>
      <c r="D369" s="9" t="s">
        <v>358</v>
      </c>
      <c r="E369" s="9">
        <f xml:space="preserve">     81400</f>
        <v>81400</v>
      </c>
      <c r="F369" s="9"/>
    </row>
    <row r="370" spans="1:6" ht="12.75" x14ac:dyDescent="0.2">
      <c r="A370" s="9" t="s">
        <v>1034</v>
      </c>
      <c r="B370" s="9">
        <f xml:space="preserve">     49500</f>
        <v>49500</v>
      </c>
      <c r="C370" s="9"/>
      <c r="D370" s="9" t="s">
        <v>358</v>
      </c>
      <c r="E370" s="9">
        <f xml:space="preserve">     81400</f>
        <v>81400</v>
      </c>
      <c r="F370" s="9"/>
    </row>
    <row r="371" spans="1:6" ht="12.75" x14ac:dyDescent="0.2">
      <c r="A371" s="9" t="s">
        <v>910</v>
      </c>
      <c r="B371" s="9">
        <f xml:space="preserve">     40500</f>
        <v>40500</v>
      </c>
      <c r="C371" s="9"/>
      <c r="D371" s="9" t="s">
        <v>191</v>
      </c>
      <c r="E371" s="9">
        <f xml:space="preserve">     50600</f>
        <v>50600</v>
      </c>
      <c r="F371" s="9"/>
    </row>
    <row r="372" spans="1:6" ht="12.75" x14ac:dyDescent="0.2">
      <c r="A372" s="9" t="s">
        <v>189</v>
      </c>
      <c r="B372" s="9">
        <f xml:space="preserve">     46600</f>
        <v>46600</v>
      </c>
      <c r="C372" s="9"/>
      <c r="D372" s="9" t="s">
        <v>1291</v>
      </c>
      <c r="E372" s="9">
        <f xml:space="preserve">     11200</f>
        <v>11200</v>
      </c>
      <c r="F372" s="9"/>
    </row>
    <row r="373" spans="1:6" ht="12.75" x14ac:dyDescent="0.2">
      <c r="A373" s="9" t="s">
        <v>189</v>
      </c>
      <c r="B373" s="9">
        <f xml:space="preserve">     46600</f>
        <v>46600</v>
      </c>
      <c r="C373" s="9"/>
      <c r="D373" s="9" t="s">
        <v>1323</v>
      </c>
      <c r="E373" s="9">
        <f xml:space="preserve">     31200</f>
        <v>31200</v>
      </c>
      <c r="F373" s="9"/>
    </row>
    <row r="374" spans="1:6" ht="12.75" x14ac:dyDescent="0.2">
      <c r="A374" s="9" t="s">
        <v>848</v>
      </c>
      <c r="B374" s="9">
        <f xml:space="preserve">     32500</f>
        <v>32500</v>
      </c>
      <c r="C374" s="9"/>
      <c r="D374" s="9" t="s">
        <v>1486</v>
      </c>
      <c r="E374" s="9">
        <f xml:space="preserve">     26300</f>
        <v>26300</v>
      </c>
      <c r="F374" s="9"/>
    </row>
    <row r="375" spans="1:6" ht="12.75" x14ac:dyDescent="0.2">
      <c r="A375" s="9" t="s">
        <v>287</v>
      </c>
      <c r="B375" s="9">
        <f xml:space="preserve">     37900</f>
        <v>37900</v>
      </c>
      <c r="C375" s="9"/>
      <c r="D375" s="9" t="s">
        <v>850</v>
      </c>
      <c r="E375" s="9">
        <f xml:space="preserve">     44900</f>
        <v>44900</v>
      </c>
      <c r="F375" s="9"/>
    </row>
    <row r="376" spans="1:6" ht="12.75" x14ac:dyDescent="0.2">
      <c r="A376" s="9" t="s">
        <v>968</v>
      </c>
      <c r="B376" s="9">
        <f xml:space="preserve">     22500</f>
        <v>22500</v>
      </c>
      <c r="C376" s="9"/>
      <c r="D376" s="9" t="s">
        <v>11</v>
      </c>
      <c r="E376" s="9">
        <f xml:space="preserve">     11000</f>
        <v>11000</v>
      </c>
      <c r="F376" s="9"/>
    </row>
    <row r="377" spans="1:6" ht="12.75" x14ac:dyDescent="0.2">
      <c r="A377" s="9" t="s">
        <v>1124</v>
      </c>
      <c r="B377" s="9">
        <f xml:space="preserve">     18500</f>
        <v>18500</v>
      </c>
      <c r="C377" s="9"/>
      <c r="D377" s="9" t="s">
        <v>1544</v>
      </c>
      <c r="E377" s="9">
        <f xml:space="preserve">     38900</f>
        <v>38900</v>
      </c>
      <c r="F377" s="9"/>
    </row>
    <row r="378" spans="1:6" ht="12.75" x14ac:dyDescent="0.2">
      <c r="A378" s="9" t="s">
        <v>1125</v>
      </c>
      <c r="B378" s="9">
        <f xml:space="preserve">     16500</f>
        <v>16500</v>
      </c>
      <c r="C378" s="9"/>
      <c r="D378" s="9" t="s">
        <v>132</v>
      </c>
      <c r="E378" s="9">
        <f xml:space="preserve">     93900</f>
        <v>93900</v>
      </c>
      <c r="F378" s="9"/>
    </row>
    <row r="379" spans="1:6" ht="12.75" x14ac:dyDescent="0.2">
      <c r="A379" s="9" t="s">
        <v>514</v>
      </c>
      <c r="B379" s="9">
        <f xml:space="preserve">     12500</f>
        <v>12500</v>
      </c>
      <c r="C379" s="9"/>
      <c r="D379" s="9" t="s">
        <v>132</v>
      </c>
      <c r="E379" s="9">
        <f xml:space="preserve">     90990</f>
        <v>90990</v>
      </c>
      <c r="F379" s="9"/>
    </row>
    <row r="380" spans="1:6" ht="12.75" x14ac:dyDescent="0.2">
      <c r="A380" s="9" t="s">
        <v>387</v>
      </c>
      <c r="B380" s="9">
        <f xml:space="preserve">     27900</f>
        <v>27900</v>
      </c>
      <c r="C380" s="9"/>
      <c r="D380" s="9" t="s">
        <v>537</v>
      </c>
      <c r="E380" s="9">
        <f xml:space="preserve">     49300</f>
        <v>49300</v>
      </c>
      <c r="F380" s="9"/>
    </row>
    <row r="381" spans="1:6" ht="12.75" x14ac:dyDescent="0.2">
      <c r="A381" s="9" t="s">
        <v>387</v>
      </c>
      <c r="B381" s="9">
        <f xml:space="preserve">     28400</f>
        <v>28400</v>
      </c>
      <c r="C381" s="9"/>
      <c r="D381" s="9" t="s">
        <v>732</v>
      </c>
      <c r="E381" s="9">
        <f xml:space="preserve">     38600</f>
        <v>38600</v>
      </c>
      <c r="F381" s="9"/>
    </row>
    <row r="382" spans="1:6" ht="12.75" x14ac:dyDescent="0.2">
      <c r="A382" s="9" t="s">
        <v>666</v>
      </c>
      <c r="B382" s="9">
        <f xml:space="preserve">     16000</f>
        <v>16000</v>
      </c>
      <c r="C382" s="9"/>
      <c r="D382" s="9" t="s">
        <v>732</v>
      </c>
      <c r="E382" s="9">
        <f xml:space="preserve">     38500</f>
        <v>38500</v>
      </c>
      <c r="F382" s="9"/>
    </row>
    <row r="383" spans="1:6" ht="12.75" x14ac:dyDescent="0.2">
      <c r="A383" s="9" t="s">
        <v>666</v>
      </c>
      <c r="B383" s="9">
        <f xml:space="preserve">     16400</f>
        <v>16400</v>
      </c>
      <c r="C383" s="9"/>
      <c r="D383" s="9" t="s">
        <v>851</v>
      </c>
      <c r="E383" s="9">
        <f xml:space="preserve">     31990</f>
        <v>31990</v>
      </c>
      <c r="F383" s="9"/>
    </row>
    <row r="384" spans="1:6" ht="12.75" x14ac:dyDescent="0.2">
      <c r="A384" s="9" t="s">
        <v>502</v>
      </c>
      <c r="B384" s="9">
        <f xml:space="preserve">     23990</f>
        <v>23990</v>
      </c>
      <c r="C384" s="9"/>
      <c r="D384" s="9" t="s">
        <v>603</v>
      </c>
      <c r="E384" s="9">
        <f xml:space="preserve">     73990</f>
        <v>73990</v>
      </c>
      <c r="F384" s="9"/>
    </row>
    <row r="385" spans="1:6" ht="12.75" x14ac:dyDescent="0.2">
      <c r="A385" s="9" t="s">
        <v>502</v>
      </c>
      <c r="B385" s="9">
        <f xml:space="preserve">     23990</f>
        <v>23990</v>
      </c>
      <c r="C385" s="9"/>
      <c r="D385" s="9" t="s">
        <v>603</v>
      </c>
      <c r="E385" s="9">
        <f xml:space="preserve">     73600</f>
        <v>73600</v>
      </c>
      <c r="F385" s="9"/>
    </row>
    <row r="386" spans="1:6" ht="12.75" x14ac:dyDescent="0.2">
      <c r="A386" s="9" t="s">
        <v>52</v>
      </c>
      <c r="B386" s="9">
        <f xml:space="preserve">     11900</f>
        <v>11900</v>
      </c>
      <c r="C386" s="9"/>
      <c r="D386" s="9" t="s">
        <v>969</v>
      </c>
      <c r="E386" s="9">
        <f xml:space="preserve">     29400</f>
        <v>29400</v>
      </c>
      <c r="F386" s="9"/>
    </row>
    <row r="387" spans="1:6" ht="12.75" x14ac:dyDescent="0.2">
      <c r="A387" s="9" t="s">
        <v>849</v>
      </c>
      <c r="B387" s="9">
        <f xml:space="preserve">    232200</f>
        <v>232200</v>
      </c>
      <c r="C387" s="9"/>
      <c r="D387" s="9" t="s">
        <v>549</v>
      </c>
      <c r="E387" s="9">
        <f xml:space="preserve">     96900</f>
        <v>96900</v>
      </c>
      <c r="F387" s="9"/>
    </row>
    <row r="388" spans="1:6" ht="12.75" x14ac:dyDescent="0.2">
      <c r="A388" s="9" t="s">
        <v>549</v>
      </c>
      <c r="B388" s="9">
        <f xml:space="preserve">     92600</f>
        <v>92600</v>
      </c>
      <c r="C388" s="9"/>
      <c r="D388" s="9" t="s">
        <v>133</v>
      </c>
      <c r="E388" s="9">
        <f xml:space="preserve">     70900</f>
        <v>70900</v>
      </c>
      <c r="F388" s="9"/>
    </row>
    <row r="389" spans="1:6" ht="12.75" x14ac:dyDescent="0.2">
      <c r="A389" s="9" t="s">
        <v>344</v>
      </c>
      <c r="B389" s="9">
        <f xml:space="preserve">    129800</f>
        <v>129800</v>
      </c>
      <c r="C389" s="9"/>
      <c r="D389" s="9" t="s">
        <v>133</v>
      </c>
      <c r="E389" s="9">
        <f xml:space="preserve">     69300</f>
        <v>69300</v>
      </c>
      <c r="F389" s="9"/>
    </row>
    <row r="390" spans="1:6" ht="12.75" x14ac:dyDescent="0.2">
      <c r="A390" s="9" t="s">
        <v>344</v>
      </c>
      <c r="B390" s="9">
        <f xml:space="preserve">    129800</f>
        <v>129800</v>
      </c>
      <c r="C390" s="9"/>
      <c r="D390" s="9" t="s">
        <v>789</v>
      </c>
      <c r="E390" s="9">
        <f xml:space="preserve">     39900</f>
        <v>39900</v>
      </c>
      <c r="F390" s="9"/>
    </row>
    <row r="391" spans="1:6" ht="12.75" x14ac:dyDescent="0.2">
      <c r="A391" s="9" t="s">
        <v>881</v>
      </c>
      <c r="B391" s="9">
        <f xml:space="preserve">     40300</f>
        <v>40300</v>
      </c>
      <c r="C391" s="9"/>
      <c r="D391" s="9" t="s">
        <v>181</v>
      </c>
      <c r="E391" s="9">
        <f xml:space="preserve">     66400</f>
        <v>66400</v>
      </c>
      <c r="F391" s="9"/>
    </row>
    <row r="392" spans="1:6" ht="12.75" x14ac:dyDescent="0.2">
      <c r="A392" s="9" t="s">
        <v>943</v>
      </c>
      <c r="B392" s="9">
        <f xml:space="preserve">     41600</f>
        <v>41600</v>
      </c>
      <c r="C392" s="9"/>
      <c r="D392" s="9" t="s">
        <v>1489</v>
      </c>
      <c r="E392" s="9">
        <f xml:space="preserve">    149800</f>
        <v>149800</v>
      </c>
      <c r="F392" s="9"/>
    </row>
    <row r="393" spans="1:6" ht="12.75" x14ac:dyDescent="0.2">
      <c r="A393" s="9" t="s">
        <v>943</v>
      </c>
      <c r="B393" s="9">
        <f xml:space="preserve">     38600</f>
        <v>38600</v>
      </c>
      <c r="C393" s="9"/>
      <c r="D393" s="9" t="s">
        <v>269</v>
      </c>
      <c r="E393" s="9">
        <f xml:space="preserve">    125000</f>
        <v>125000</v>
      </c>
      <c r="F393" s="9"/>
    </row>
    <row r="394" spans="1:6" ht="12.75" x14ac:dyDescent="0.2">
      <c r="A394" s="9" t="s">
        <v>156</v>
      </c>
      <c r="B394" s="9">
        <f xml:space="preserve">     54500</f>
        <v>54500</v>
      </c>
      <c r="C394" s="9"/>
      <c r="D394" s="9" t="s">
        <v>123</v>
      </c>
      <c r="E394" s="9">
        <f xml:space="preserve">      1500</f>
        <v>1500</v>
      </c>
      <c r="F394" s="9"/>
    </row>
    <row r="395" spans="1:6" ht="12.75" x14ac:dyDescent="0.2">
      <c r="A395" s="9" t="s">
        <v>388</v>
      </c>
      <c r="B395" s="9">
        <f xml:space="preserve">     29600</f>
        <v>29600</v>
      </c>
      <c r="C395" s="9"/>
      <c r="D395" s="9" t="s">
        <v>154</v>
      </c>
      <c r="E395" s="9">
        <f xml:space="preserve">      3700</f>
        <v>3700</v>
      </c>
      <c r="F395" s="9"/>
    </row>
    <row r="396" spans="1:6" ht="12.75" x14ac:dyDescent="0.2">
      <c r="A396" s="9" t="s">
        <v>388</v>
      </c>
      <c r="B396" s="9">
        <f xml:space="preserve">     29700</f>
        <v>29700</v>
      </c>
      <c r="C396" s="9"/>
      <c r="D396" s="9" t="s">
        <v>1036</v>
      </c>
      <c r="E396" s="9">
        <f xml:space="preserve">      3850</f>
        <v>3850</v>
      </c>
      <c r="F396" s="9"/>
    </row>
    <row r="397" spans="1:6" ht="12.75" x14ac:dyDescent="0.2">
      <c r="A397" s="9" t="s">
        <v>786</v>
      </c>
      <c r="B397" s="9">
        <f xml:space="preserve">     42990</f>
        <v>42990</v>
      </c>
      <c r="C397" s="9"/>
      <c r="D397" s="9" t="s">
        <v>763</v>
      </c>
      <c r="E397" s="9">
        <f xml:space="preserve">      3700</f>
        <v>3700</v>
      </c>
      <c r="F397" s="9"/>
    </row>
    <row r="398" spans="1:6" ht="12.75" x14ac:dyDescent="0.2">
      <c r="A398" s="9" t="s">
        <v>175</v>
      </c>
      <c r="B398" s="9">
        <f xml:space="preserve">     23000</f>
        <v>23000</v>
      </c>
      <c r="C398" s="9"/>
      <c r="D398" s="9" t="s">
        <v>1083</v>
      </c>
      <c r="E398" s="9">
        <f xml:space="preserve">     13200</f>
        <v>13200</v>
      </c>
      <c r="F398" s="9"/>
    </row>
    <row r="399" spans="1:6" ht="12.75" x14ac:dyDescent="0.2">
      <c r="A399" s="9" t="s">
        <v>604</v>
      </c>
      <c r="B399" s="9">
        <f xml:space="preserve">     32200</f>
        <v>32200</v>
      </c>
      <c r="C399" s="9"/>
      <c r="D399" s="9" t="s">
        <v>1084</v>
      </c>
      <c r="E399" s="9">
        <f xml:space="preserve">     13400</f>
        <v>13400</v>
      </c>
      <c r="F399" s="9"/>
    </row>
    <row r="400" spans="1:6" ht="12.75" x14ac:dyDescent="0.2">
      <c r="A400" s="9" t="s">
        <v>631</v>
      </c>
      <c r="B400" s="9">
        <f xml:space="preserve">     25990</f>
        <v>25990</v>
      </c>
      <c r="C400" s="9"/>
      <c r="D400" s="9" t="s">
        <v>1145</v>
      </c>
      <c r="E400" s="9">
        <f xml:space="preserve">     97500</f>
        <v>97500</v>
      </c>
      <c r="F400" s="9"/>
    </row>
    <row r="401" spans="1:6" ht="12.75" x14ac:dyDescent="0.2">
      <c r="A401" s="9" t="s">
        <v>203</v>
      </c>
      <c r="B401" s="9">
        <f xml:space="preserve">     30400</f>
        <v>30400</v>
      </c>
      <c r="C401" s="9"/>
      <c r="D401" s="9" t="s">
        <v>1146</v>
      </c>
      <c r="E401" s="9">
        <f xml:space="preserve">     55600</f>
        <v>55600</v>
      </c>
      <c r="F401" s="9"/>
    </row>
    <row r="402" spans="1:6" ht="12.75" x14ac:dyDescent="0.2">
      <c r="A402" s="9" t="s">
        <v>203</v>
      </c>
      <c r="B402" s="9">
        <f xml:space="preserve">     29800</f>
        <v>29800</v>
      </c>
      <c r="C402" s="9"/>
      <c r="D402" s="9" t="s">
        <v>1146</v>
      </c>
      <c r="E402" s="9">
        <f xml:space="preserve">     54500</f>
        <v>54500</v>
      </c>
      <c r="F402" s="9"/>
    </row>
    <row r="403" spans="1:6" ht="12.75" x14ac:dyDescent="0.2">
      <c r="A403" s="9" t="s">
        <v>787</v>
      </c>
      <c r="B403" s="9">
        <f xml:space="preserve">     36400</f>
        <v>36400</v>
      </c>
      <c r="C403" s="9"/>
      <c r="D403" s="9" t="s">
        <v>1295</v>
      </c>
      <c r="E403" s="9">
        <f xml:space="preserve">     55500</f>
        <v>55500</v>
      </c>
      <c r="F403" s="9"/>
    </row>
    <row r="404" spans="1:6" ht="12.75" x14ac:dyDescent="0.2">
      <c r="A404" s="9" t="s">
        <v>670</v>
      </c>
      <c r="B404" s="9">
        <f xml:space="preserve">     11900</f>
        <v>11900</v>
      </c>
      <c r="C404" s="9"/>
      <c r="D404" s="9" t="s">
        <v>1296</v>
      </c>
      <c r="E404" s="9">
        <f xml:space="preserve">     55500</f>
        <v>55500</v>
      </c>
      <c r="F404" s="9"/>
    </row>
    <row r="405" spans="1:6" ht="12.75" x14ac:dyDescent="0.2">
      <c r="A405" s="9" t="s">
        <v>1292</v>
      </c>
      <c r="B405" s="9">
        <f xml:space="preserve">     11300</f>
        <v>11300</v>
      </c>
      <c r="C405" s="9"/>
      <c r="D405" s="9" t="s">
        <v>1110</v>
      </c>
      <c r="E405" s="9">
        <f xml:space="preserve">     27800</f>
        <v>27800</v>
      </c>
      <c r="F405" s="9"/>
    </row>
    <row r="406" spans="1:6" ht="12.75" x14ac:dyDescent="0.2">
      <c r="A406" s="9" t="s">
        <v>1434</v>
      </c>
      <c r="B406" s="9">
        <f xml:space="preserve">      4900</f>
        <v>4900</v>
      </c>
      <c r="C406" s="9"/>
      <c r="D406" s="9" t="s">
        <v>569</v>
      </c>
      <c r="E406" s="9">
        <f xml:space="preserve">     40800</f>
        <v>40800</v>
      </c>
      <c r="F406" s="9"/>
    </row>
    <row r="407" spans="1:6" ht="12.75" x14ac:dyDescent="0.2">
      <c r="A407" s="9" t="s">
        <v>1387</v>
      </c>
      <c r="B407" s="9">
        <f xml:space="preserve">      3600</f>
        <v>3600</v>
      </c>
      <c r="C407" s="9"/>
      <c r="D407" s="9" t="s">
        <v>866</v>
      </c>
      <c r="E407" s="9">
        <f xml:space="preserve">     24600</f>
        <v>24600</v>
      </c>
      <c r="F407" s="9"/>
    </row>
    <row r="408" spans="1:6" ht="12.75" x14ac:dyDescent="0.2">
      <c r="A408" s="9" t="s">
        <v>1293</v>
      </c>
      <c r="B408" s="9">
        <f xml:space="preserve">     41200</f>
        <v>41200</v>
      </c>
      <c r="C408" s="9"/>
      <c r="D408" s="9" t="s">
        <v>970</v>
      </c>
      <c r="E408" s="9">
        <f xml:space="preserve">    279900</f>
        <v>279900</v>
      </c>
      <c r="F408" s="9"/>
    </row>
    <row r="409" spans="1:6" ht="12.75" x14ac:dyDescent="0.2">
      <c r="A409" s="9" t="s">
        <v>12</v>
      </c>
      <c r="B409" s="9">
        <f xml:space="preserve">     19000</f>
        <v>19000</v>
      </c>
      <c r="C409" s="9"/>
      <c r="D409" s="9" t="s">
        <v>551</v>
      </c>
      <c r="E409" s="9">
        <f xml:space="preserve">     57500</f>
        <v>57500</v>
      </c>
      <c r="F409" s="9"/>
    </row>
    <row r="410" spans="1:6" ht="12.75" x14ac:dyDescent="0.2">
      <c r="A410" s="9" t="s">
        <v>330</v>
      </c>
      <c r="B410" s="9">
        <f xml:space="preserve">     10000</f>
        <v>10000</v>
      </c>
      <c r="C410" s="9"/>
      <c r="D410" s="9" t="s">
        <v>45</v>
      </c>
      <c r="E410" s="9">
        <f xml:space="preserve">     48800</f>
        <v>48800</v>
      </c>
      <c r="F410" s="9"/>
    </row>
    <row r="411" spans="1:6" ht="12.75" x14ac:dyDescent="0.2">
      <c r="A411" s="9" t="s">
        <v>1351</v>
      </c>
      <c r="B411" s="9">
        <f xml:space="preserve">     54500</f>
        <v>54500</v>
      </c>
      <c r="C411" s="9"/>
      <c r="D411" s="9" t="s">
        <v>1126</v>
      </c>
      <c r="E411" s="9">
        <f xml:space="preserve">     82900</f>
        <v>82900</v>
      </c>
      <c r="F411" s="9"/>
    </row>
    <row r="412" spans="1:6" ht="12.75" x14ac:dyDescent="0.2">
      <c r="A412" s="9" t="s">
        <v>1487</v>
      </c>
      <c r="B412" s="9">
        <f xml:space="preserve">     32700</f>
        <v>32700</v>
      </c>
      <c r="C412" s="9"/>
      <c r="D412" s="9" t="s">
        <v>166</v>
      </c>
      <c r="E412" s="9">
        <f xml:space="preserve">    106000</f>
        <v>106000</v>
      </c>
      <c r="F412" s="9"/>
    </row>
    <row r="413" spans="1:6" ht="12.75" x14ac:dyDescent="0.2">
      <c r="A413" s="9" t="s">
        <v>865</v>
      </c>
      <c r="B413" s="9">
        <f xml:space="preserve">     34990</f>
        <v>34990</v>
      </c>
      <c r="C413" s="9"/>
      <c r="D413" s="9" t="s">
        <v>204</v>
      </c>
      <c r="E413" s="9">
        <f xml:space="preserve">     17990</f>
        <v>17990</v>
      </c>
      <c r="F413" s="9"/>
    </row>
    <row r="414" spans="1:6" ht="12.75" x14ac:dyDescent="0.2">
      <c r="A414" s="9" t="s">
        <v>1534</v>
      </c>
      <c r="B414" s="9">
        <f xml:space="preserve">     64800</f>
        <v>64800</v>
      </c>
      <c r="C414" s="9"/>
      <c r="D414" s="9" t="s">
        <v>204</v>
      </c>
      <c r="E414" s="9">
        <f xml:space="preserve">     17990</f>
        <v>17990</v>
      </c>
      <c r="F414" s="9"/>
    </row>
    <row r="415" spans="1:6" ht="12.75" x14ac:dyDescent="0.2">
      <c r="A415" s="9" t="s">
        <v>605</v>
      </c>
      <c r="B415" s="9">
        <f xml:space="preserve">     40700</f>
        <v>40700</v>
      </c>
      <c r="C415" s="9"/>
      <c r="D415" s="9" t="s">
        <v>162</v>
      </c>
      <c r="E415" s="9">
        <f xml:space="preserve">     46300</f>
        <v>46300</v>
      </c>
      <c r="F415" s="9"/>
    </row>
    <row r="416" spans="1:6" ht="12.75" x14ac:dyDescent="0.2">
      <c r="A416" s="9" t="s">
        <v>331</v>
      </c>
      <c r="B416" s="9">
        <f xml:space="preserve">     87600</f>
        <v>87600</v>
      </c>
      <c r="C416" s="9"/>
      <c r="D416" s="9" t="s">
        <v>162</v>
      </c>
      <c r="E416" s="9">
        <f xml:space="preserve">     45500</f>
        <v>45500</v>
      </c>
      <c r="F416" s="9"/>
    </row>
    <row r="417" spans="1:6" ht="12.75" x14ac:dyDescent="0.2">
      <c r="A417" s="9" t="s">
        <v>550</v>
      </c>
      <c r="B417" s="9">
        <f xml:space="preserve">     88800</f>
        <v>88800</v>
      </c>
      <c r="C417" s="9"/>
      <c r="D417" s="9" t="s">
        <v>162</v>
      </c>
      <c r="E417" s="9">
        <f xml:space="preserve">     45500</f>
        <v>45500</v>
      </c>
      <c r="F417" s="9"/>
    </row>
    <row r="418" spans="1:6" ht="12.75" x14ac:dyDescent="0.2">
      <c r="A418" s="9" t="s">
        <v>13</v>
      </c>
      <c r="B418" s="9">
        <f xml:space="preserve">     14400</f>
        <v>14400</v>
      </c>
      <c r="C418" s="9"/>
      <c r="D418" s="9" t="s">
        <v>673</v>
      </c>
      <c r="E418" s="9">
        <f xml:space="preserve">     89990</f>
        <v>89990</v>
      </c>
      <c r="F418" s="9"/>
    </row>
    <row r="419" spans="1:6" ht="12.75" x14ac:dyDescent="0.2">
      <c r="A419" s="9" t="s">
        <v>277</v>
      </c>
      <c r="B419" s="9">
        <f xml:space="preserve">     13500</f>
        <v>13500</v>
      </c>
      <c r="C419" s="9"/>
      <c r="D419" s="9" t="s">
        <v>1490</v>
      </c>
      <c r="E419" s="9">
        <f xml:space="preserve">     28200</f>
        <v>28200</v>
      </c>
      <c r="F419" s="9"/>
    </row>
    <row r="420" spans="1:6" ht="12.75" x14ac:dyDescent="0.2">
      <c r="A420" s="9" t="s">
        <v>277</v>
      </c>
      <c r="B420" s="9">
        <f xml:space="preserve">     13500</f>
        <v>13500</v>
      </c>
      <c r="C420" s="9"/>
      <c r="D420" s="9" t="s">
        <v>1325</v>
      </c>
      <c r="E420" s="9">
        <f xml:space="preserve">     43200</f>
        <v>43200</v>
      </c>
      <c r="F420" s="9"/>
    </row>
    <row r="421" spans="1:6" ht="12.75" x14ac:dyDescent="0.2">
      <c r="A421" s="9" t="s">
        <v>1142</v>
      </c>
      <c r="B421" s="9">
        <f xml:space="preserve">      4900</f>
        <v>4900</v>
      </c>
      <c r="C421" s="9"/>
      <c r="D421" s="9" t="s">
        <v>87</v>
      </c>
      <c r="E421" s="9">
        <f xml:space="preserve">     15800</f>
        <v>15800</v>
      </c>
      <c r="F421" s="9"/>
    </row>
    <row r="422" spans="1:6" ht="12.75" x14ac:dyDescent="0.2">
      <c r="A422" s="9" t="s">
        <v>1142</v>
      </c>
      <c r="B422" s="9">
        <f xml:space="preserve">      4800</f>
        <v>4800</v>
      </c>
      <c r="C422" s="9"/>
      <c r="D422" s="9" t="s">
        <v>87</v>
      </c>
      <c r="E422" s="9">
        <f xml:space="preserve">     15800</f>
        <v>15800</v>
      </c>
      <c r="F422" s="9"/>
    </row>
    <row r="423" spans="1:6" ht="12.75" x14ac:dyDescent="0.2">
      <c r="A423" s="9" t="s">
        <v>1324</v>
      </c>
      <c r="B423" s="9">
        <f xml:space="preserve">     39700</f>
        <v>39700</v>
      </c>
      <c r="C423" s="9"/>
      <c r="D423" s="9" t="s">
        <v>309</v>
      </c>
      <c r="E423" s="9">
        <f xml:space="preserve">     17800</f>
        <v>17800</v>
      </c>
      <c r="F423" s="9"/>
    </row>
    <row r="424" spans="1:6" ht="12.75" x14ac:dyDescent="0.2">
      <c r="A424" s="9" t="s">
        <v>944</v>
      </c>
      <c r="B424" s="9">
        <f xml:space="preserve">     38500</f>
        <v>38500</v>
      </c>
      <c r="C424" s="9"/>
      <c r="D424" s="9" t="s">
        <v>1491</v>
      </c>
      <c r="E424" s="9">
        <f xml:space="preserve">     77200</f>
        <v>77200</v>
      </c>
      <c r="F424" s="9"/>
    </row>
    <row r="425" spans="1:6" ht="12.75" x14ac:dyDescent="0.2">
      <c r="A425" s="9" t="s">
        <v>1143</v>
      </c>
      <c r="B425" s="9">
        <f xml:space="preserve">     27500</f>
        <v>27500</v>
      </c>
      <c r="C425" s="9"/>
      <c r="D425" s="9" t="s">
        <v>790</v>
      </c>
      <c r="E425" s="9">
        <f xml:space="preserve">     58900</f>
        <v>58900</v>
      </c>
      <c r="F425" s="9"/>
    </row>
    <row r="426" spans="1:6" ht="12.75" x14ac:dyDescent="0.2">
      <c r="A426" s="9" t="s">
        <v>1144</v>
      </c>
      <c r="B426" s="9">
        <f xml:space="preserve">     30500</f>
        <v>30500</v>
      </c>
      <c r="C426" s="9"/>
      <c r="D426" s="9" t="s">
        <v>790</v>
      </c>
      <c r="E426" s="9">
        <f xml:space="preserve">     58900</f>
        <v>58900</v>
      </c>
      <c r="F426" s="9"/>
    </row>
    <row r="427" spans="1:6" ht="12.75" x14ac:dyDescent="0.2">
      <c r="A427" s="9" t="s">
        <v>1035</v>
      </c>
      <c r="B427" s="9">
        <f xml:space="preserve">     36990</f>
        <v>36990</v>
      </c>
      <c r="C427" s="9"/>
      <c r="D427" s="9" t="s">
        <v>400</v>
      </c>
      <c r="E427" s="9">
        <f xml:space="preserve">     15000</f>
        <v>15000</v>
      </c>
      <c r="F427" s="9"/>
    </row>
    <row r="428" spans="1:6" ht="12.75" x14ac:dyDescent="0.2">
      <c r="A428" s="9" t="s">
        <v>882</v>
      </c>
      <c r="B428" s="9">
        <f xml:space="preserve">     20900</f>
        <v>20900</v>
      </c>
      <c r="C428" s="9"/>
      <c r="D428" s="9" t="s">
        <v>195</v>
      </c>
      <c r="E428" s="9">
        <f xml:space="preserve">     14990</f>
        <v>14990</v>
      </c>
      <c r="F428" s="9"/>
    </row>
    <row r="429" spans="1:6" ht="12.75" x14ac:dyDescent="0.2">
      <c r="A429" s="9" t="s">
        <v>882</v>
      </c>
      <c r="B429" s="9">
        <f xml:space="preserve">     20500</f>
        <v>20500</v>
      </c>
      <c r="C429" s="9"/>
      <c r="D429" s="9" t="s">
        <v>552</v>
      </c>
      <c r="E429" s="9">
        <f xml:space="preserve">     48900</f>
        <v>48900</v>
      </c>
      <c r="F429" s="9"/>
    </row>
    <row r="430" spans="1:6" ht="12.75" x14ac:dyDescent="0.2">
      <c r="A430" s="9" t="s">
        <v>1226</v>
      </c>
      <c r="B430" s="9">
        <f xml:space="preserve">     34100</f>
        <v>34100</v>
      </c>
      <c r="C430" s="9"/>
      <c r="D430" s="9" t="s">
        <v>552</v>
      </c>
      <c r="E430" s="9">
        <f xml:space="preserve">     48900</f>
        <v>48900</v>
      </c>
      <c r="F430" s="9"/>
    </row>
    <row r="431" spans="1:6" ht="12.75" x14ac:dyDescent="0.2">
      <c r="A431" s="9" t="s">
        <v>1227</v>
      </c>
      <c r="B431" s="9">
        <f xml:space="preserve">     36300</f>
        <v>36300</v>
      </c>
      <c r="C431" s="9"/>
      <c r="D431" s="9" t="s">
        <v>456</v>
      </c>
      <c r="E431" s="9">
        <f xml:space="preserve">     28600</f>
        <v>28600</v>
      </c>
      <c r="F431" s="9"/>
    </row>
    <row r="432" spans="1:6" ht="12.75" x14ac:dyDescent="0.2">
      <c r="A432" s="9" t="s">
        <v>1227</v>
      </c>
      <c r="B432" s="9">
        <f xml:space="preserve">     36300</f>
        <v>36300</v>
      </c>
      <c r="C432" s="9"/>
      <c r="D432" s="9" t="s">
        <v>515</v>
      </c>
      <c r="E432" s="9">
        <f xml:space="preserve">     28600</f>
        <v>28600</v>
      </c>
      <c r="F432" s="9"/>
    </row>
    <row r="433" spans="1:6" ht="12.75" x14ac:dyDescent="0.2">
      <c r="A433" s="9" t="s">
        <v>671</v>
      </c>
      <c r="B433" s="9">
        <f xml:space="preserve">    113800</f>
        <v>113800</v>
      </c>
      <c r="C433" s="9"/>
      <c r="D433" s="9" t="s">
        <v>395</v>
      </c>
      <c r="E433" s="9">
        <f xml:space="preserve">     30500</f>
        <v>30500</v>
      </c>
      <c r="F433" s="9"/>
    </row>
    <row r="434" spans="1:6" ht="12.75" x14ac:dyDescent="0.2">
      <c r="A434" s="9" t="s">
        <v>526</v>
      </c>
      <c r="B434" s="9">
        <f xml:space="preserve">      4800</f>
        <v>4800</v>
      </c>
      <c r="C434" s="9"/>
      <c r="D434" s="9" t="s">
        <v>278</v>
      </c>
      <c r="E434" s="9">
        <f xml:space="preserve">     47400</f>
        <v>47400</v>
      </c>
      <c r="F434" s="9"/>
    </row>
    <row r="435" spans="1:6" ht="12.75" x14ac:dyDescent="0.2">
      <c r="A435" s="9" t="s">
        <v>527</v>
      </c>
      <c r="B435" s="9">
        <f xml:space="preserve">      4500</f>
        <v>4500</v>
      </c>
      <c r="C435" s="9"/>
      <c r="D435" s="9" t="s">
        <v>46</v>
      </c>
      <c r="E435" s="9">
        <f xml:space="preserve">     21800</f>
        <v>21800</v>
      </c>
      <c r="F435" s="9"/>
    </row>
    <row r="436" spans="1:6" ht="12.75" x14ac:dyDescent="0.2">
      <c r="A436" s="9" t="s">
        <v>527</v>
      </c>
      <c r="B436" s="9">
        <f xml:space="preserve">      4200</f>
        <v>4200</v>
      </c>
      <c r="C436" s="9"/>
      <c r="D436" s="9" t="s">
        <v>823</v>
      </c>
      <c r="E436" s="9">
        <f xml:space="preserve">     18400</f>
        <v>18400</v>
      </c>
      <c r="F436" s="9"/>
    </row>
    <row r="437" spans="1:6" ht="12.75" x14ac:dyDescent="0.2">
      <c r="A437" s="9" t="s">
        <v>1388</v>
      </c>
      <c r="B437" s="9">
        <f xml:space="preserve">    129900</f>
        <v>129900</v>
      </c>
      <c r="C437" s="9"/>
      <c r="D437" s="9" t="s">
        <v>823</v>
      </c>
      <c r="E437" s="9">
        <f xml:space="preserve">     18400</f>
        <v>18400</v>
      </c>
      <c r="F437" s="9"/>
    </row>
    <row r="438" spans="1:6" ht="12.75" x14ac:dyDescent="0.2">
      <c r="A438" s="9" t="s">
        <v>1082</v>
      </c>
      <c r="B438" s="9">
        <f xml:space="preserve">     35000</f>
        <v>35000</v>
      </c>
      <c r="C438" s="9"/>
      <c r="D438" s="9" t="s">
        <v>674</v>
      </c>
      <c r="E438" s="9">
        <f xml:space="preserve">     59800</f>
        <v>59800</v>
      </c>
      <c r="F438" s="9"/>
    </row>
    <row r="439" spans="1:6" ht="12.75" x14ac:dyDescent="0.2">
      <c r="A439" s="9" t="s">
        <v>1246</v>
      </c>
      <c r="B439" s="9">
        <f xml:space="preserve">     77900</f>
        <v>77900</v>
      </c>
      <c r="C439" s="9"/>
      <c r="D439" s="9" t="s">
        <v>674</v>
      </c>
      <c r="E439" s="9">
        <f xml:space="preserve">     59800</f>
        <v>59800</v>
      </c>
      <c r="F439" s="9"/>
    </row>
    <row r="440" spans="1:6" ht="12.75" x14ac:dyDescent="0.2">
      <c r="A440" s="9" t="s">
        <v>1247</v>
      </c>
      <c r="B440" s="9">
        <f xml:space="preserve">     72900</f>
        <v>72900</v>
      </c>
      <c r="C440" s="9"/>
      <c r="D440" s="9" t="s">
        <v>301</v>
      </c>
      <c r="E440" s="9">
        <f xml:space="preserve">     35990</f>
        <v>35990</v>
      </c>
      <c r="F440" s="9"/>
    </row>
    <row r="441" spans="1:6" ht="12.75" x14ac:dyDescent="0.2">
      <c r="A441" s="9" t="s">
        <v>1294</v>
      </c>
      <c r="B441" s="9">
        <f xml:space="preserve">    115400</f>
        <v>115400</v>
      </c>
      <c r="C441" s="9"/>
      <c r="D441" s="9" t="s">
        <v>301</v>
      </c>
      <c r="E441" s="9">
        <f xml:space="preserve">     35300</f>
        <v>35300</v>
      </c>
      <c r="F441" s="9"/>
    </row>
    <row r="442" spans="1:6" ht="12.75" x14ac:dyDescent="0.2">
      <c r="A442" s="9" t="s">
        <v>1248</v>
      </c>
      <c r="B442" s="9">
        <f xml:space="preserve">    108900</f>
        <v>108900</v>
      </c>
      <c r="C442" s="9"/>
      <c r="D442" s="9" t="s">
        <v>301</v>
      </c>
      <c r="E442" s="9">
        <f xml:space="preserve">     34600</f>
        <v>34600</v>
      </c>
      <c r="F442" s="9"/>
    </row>
    <row r="443" spans="1:6" ht="12.75" x14ac:dyDescent="0.2">
      <c r="A443" s="9" t="s">
        <v>1248</v>
      </c>
      <c r="B443" s="9">
        <f xml:space="preserve">    108900</f>
        <v>108900</v>
      </c>
      <c r="C443" s="9"/>
      <c r="D443" s="9" t="s">
        <v>247</v>
      </c>
      <c r="E443" s="9">
        <f xml:space="preserve">     52900</f>
        <v>52900</v>
      </c>
      <c r="F443" s="9"/>
    </row>
    <row r="444" spans="1:6" ht="12.75" x14ac:dyDescent="0.2">
      <c r="A444" s="9" t="s">
        <v>1109</v>
      </c>
      <c r="B444" s="9">
        <f xml:space="preserve">      1550</f>
        <v>1550</v>
      </c>
      <c r="C444" s="9"/>
      <c r="D444" s="9" t="s">
        <v>247</v>
      </c>
      <c r="E444" s="9">
        <f xml:space="preserve">     52900</f>
        <v>52900</v>
      </c>
      <c r="F444" s="9"/>
    </row>
    <row r="445" spans="1:6" ht="12.75" x14ac:dyDescent="0.2">
      <c r="A445" s="9" t="s">
        <v>788</v>
      </c>
      <c r="B445" s="9">
        <f xml:space="preserve">     31990</f>
        <v>31990</v>
      </c>
      <c r="C445" s="9"/>
      <c r="D445" s="9" t="s">
        <v>192</v>
      </c>
      <c r="E445" s="9">
        <f xml:space="preserve">     13200</f>
        <v>13200</v>
      </c>
      <c r="F445" s="9"/>
    </row>
    <row r="446" spans="1:6" ht="12.75" x14ac:dyDescent="0.2">
      <c r="A446" s="9" t="s">
        <v>129</v>
      </c>
      <c r="B446" s="9">
        <f xml:space="preserve">     15900</f>
        <v>15900</v>
      </c>
      <c r="C446" s="9"/>
      <c r="D446" s="9" t="s">
        <v>1085</v>
      </c>
      <c r="E446" s="9">
        <f xml:space="preserve">     31400</f>
        <v>31400</v>
      </c>
      <c r="F446" s="9"/>
    </row>
    <row r="447" spans="1:6" ht="12.75" x14ac:dyDescent="0.2">
      <c r="A447" s="9" t="s">
        <v>161</v>
      </c>
      <c r="B447" s="9">
        <f xml:space="preserve">     69800</f>
        <v>69800</v>
      </c>
      <c r="C447" s="9"/>
      <c r="D447" s="9" t="s">
        <v>675</v>
      </c>
      <c r="E447" s="9">
        <f xml:space="preserve">     32600</f>
        <v>32600</v>
      </c>
      <c r="F447" s="9"/>
    </row>
    <row r="448" spans="1:6" ht="12.75" x14ac:dyDescent="0.2">
      <c r="A448" s="9" t="s">
        <v>672</v>
      </c>
      <c r="B448" s="9">
        <f xml:space="preserve">     23500</f>
        <v>23500</v>
      </c>
      <c r="C448" s="9"/>
      <c r="D448" s="9" t="s">
        <v>945</v>
      </c>
      <c r="E448" s="9">
        <f xml:space="preserve">     25990</f>
        <v>25990</v>
      </c>
      <c r="F448" s="9"/>
    </row>
    <row r="449" spans="1:6" ht="12.75" x14ac:dyDescent="0.2">
      <c r="A449" s="9" t="s">
        <v>672</v>
      </c>
      <c r="B449" s="9">
        <f xml:space="preserve">     23200</f>
        <v>23200</v>
      </c>
      <c r="C449" s="9"/>
      <c r="D449" s="9" t="s">
        <v>1249</v>
      </c>
      <c r="E449" s="9">
        <f xml:space="preserve">     20600</f>
        <v>20600</v>
      </c>
      <c r="F449" s="9"/>
    </row>
    <row r="450" spans="1:6" ht="12.75" x14ac:dyDescent="0.2">
      <c r="A450" s="9" t="s">
        <v>1190</v>
      </c>
      <c r="B450" s="9">
        <f xml:space="preserve">      9700</f>
        <v>9700</v>
      </c>
      <c r="C450" s="9"/>
      <c r="D450" s="9" t="s">
        <v>584</v>
      </c>
      <c r="E450" s="9">
        <f xml:space="preserve">     48800</f>
        <v>48800</v>
      </c>
      <c r="F450" s="9"/>
    </row>
    <row r="451" spans="1:6" ht="12.75" x14ac:dyDescent="0.2">
      <c r="A451" s="9" t="s">
        <v>416</v>
      </c>
      <c r="B451" s="9">
        <f xml:space="preserve">     96300</f>
        <v>96300</v>
      </c>
      <c r="C451" s="9"/>
      <c r="D451" s="9" t="s">
        <v>584</v>
      </c>
      <c r="E451" s="9">
        <f xml:space="preserve">     47800</f>
        <v>47800</v>
      </c>
      <c r="F451" s="9"/>
    </row>
    <row r="452" spans="1:6" ht="12.75" x14ac:dyDescent="0.2">
      <c r="A452" s="9" t="s">
        <v>1488</v>
      </c>
      <c r="B452" s="9">
        <f xml:space="preserve">    105500</f>
        <v>105500</v>
      </c>
      <c r="C452" s="9"/>
      <c r="D452" s="9" t="s">
        <v>1492</v>
      </c>
      <c r="E452" s="9">
        <f xml:space="preserve">     35100</f>
        <v>35100</v>
      </c>
      <c r="F452" s="9"/>
    </row>
    <row r="453" spans="1:6" ht="12.75" x14ac:dyDescent="0.2">
      <c r="A453" s="9" t="s">
        <v>1250</v>
      </c>
      <c r="B453" s="9">
        <f xml:space="preserve">      5750</f>
        <v>5750</v>
      </c>
      <c r="C453" s="9"/>
      <c r="D453" s="9" t="s">
        <v>974</v>
      </c>
      <c r="E453" s="9">
        <f xml:space="preserve">    130900</f>
        <v>130900</v>
      </c>
      <c r="F453" s="9"/>
    </row>
    <row r="454" spans="1:6" ht="12.75" x14ac:dyDescent="0.2">
      <c r="A454" s="9" t="s">
        <v>174</v>
      </c>
      <c r="B454" s="9">
        <f xml:space="preserve">      7300</f>
        <v>7300</v>
      </c>
      <c r="C454" s="9"/>
      <c r="D454" s="9" t="s">
        <v>792</v>
      </c>
      <c r="E454" s="9">
        <f xml:space="preserve">     81300</f>
        <v>81300</v>
      </c>
      <c r="F454" s="9"/>
    </row>
    <row r="455" spans="1:6" ht="12.75" x14ac:dyDescent="0.2">
      <c r="A455" s="9" t="s">
        <v>174</v>
      </c>
      <c r="B455" s="9">
        <f xml:space="preserve">      7350</f>
        <v>7350</v>
      </c>
      <c r="C455" s="9"/>
      <c r="D455" s="9" t="s">
        <v>792</v>
      </c>
      <c r="E455" s="9">
        <f xml:space="preserve">     81300</f>
        <v>81300</v>
      </c>
      <c r="F455" s="9"/>
    </row>
    <row r="456" spans="1:6" ht="12.75" x14ac:dyDescent="0.2">
      <c r="A456" s="9" t="s">
        <v>606</v>
      </c>
      <c r="B456" s="9">
        <f xml:space="preserve">      1800</f>
        <v>1800</v>
      </c>
      <c r="C456" s="9"/>
      <c r="D456" s="9" t="s">
        <v>912</v>
      </c>
      <c r="E456" s="9">
        <f xml:space="preserve">     31500</f>
        <v>31500</v>
      </c>
      <c r="F456" s="9"/>
    </row>
    <row r="457" spans="1:6" ht="12.75" x14ac:dyDescent="0.2">
      <c r="A457" s="9" t="s">
        <v>704</v>
      </c>
      <c r="B457" s="9">
        <f xml:space="preserve">      2400</f>
        <v>2400</v>
      </c>
      <c r="C457" s="9"/>
      <c r="D457" s="9" t="s">
        <v>403</v>
      </c>
      <c r="E457" s="9">
        <f xml:space="preserve">     44990</f>
        <v>44990</v>
      </c>
      <c r="F457" s="9"/>
    </row>
    <row r="458" spans="1:6" ht="12.75" x14ac:dyDescent="0.2">
      <c r="A458" s="9" t="s">
        <v>704</v>
      </c>
      <c r="B458" s="9">
        <f xml:space="preserve">      2400</f>
        <v>2400</v>
      </c>
      <c r="C458" s="9"/>
      <c r="D458" s="9" t="s">
        <v>793</v>
      </c>
      <c r="E458" s="9">
        <f xml:space="preserve">     25500</f>
        <v>25500</v>
      </c>
      <c r="F458" s="9"/>
    </row>
    <row r="459" spans="1:6" ht="12.75" x14ac:dyDescent="0.2">
      <c r="A459" s="9" t="s">
        <v>830</v>
      </c>
      <c r="B459" s="9">
        <f xml:space="preserve">      9500</f>
        <v>9500</v>
      </c>
      <c r="C459" s="9"/>
      <c r="D459" s="9" t="s">
        <v>1147</v>
      </c>
      <c r="E459" s="9">
        <f xml:space="preserve">    331990</f>
        <v>331990</v>
      </c>
      <c r="F459" s="9"/>
    </row>
    <row r="460" spans="1:6" ht="12.75" x14ac:dyDescent="0.2">
      <c r="A460" s="9" t="s">
        <v>1405</v>
      </c>
      <c r="B460" s="9">
        <f xml:space="preserve">     33500</f>
        <v>33500</v>
      </c>
      <c r="C460" s="9"/>
      <c r="D460" s="9" t="s">
        <v>1494</v>
      </c>
      <c r="E460" s="9">
        <f xml:space="preserve">    301800</f>
        <v>301800</v>
      </c>
      <c r="F460" s="9"/>
    </row>
    <row r="461" spans="1:6" ht="12.75" x14ac:dyDescent="0.2">
      <c r="A461" s="9" t="s">
        <v>632</v>
      </c>
      <c r="B461" s="9">
        <f xml:space="preserve">     33500</f>
        <v>33500</v>
      </c>
      <c r="C461" s="9"/>
      <c r="D461" s="9" t="s">
        <v>733</v>
      </c>
      <c r="E461" s="9">
        <f xml:space="preserve">      1550</f>
        <v>1550</v>
      </c>
      <c r="F461" s="9"/>
    </row>
    <row r="462" spans="1:6" ht="12.75" x14ac:dyDescent="0.2">
      <c r="A462" s="9" t="s">
        <v>632</v>
      </c>
      <c r="B462" s="9">
        <f xml:space="preserve">     33500</f>
        <v>33500</v>
      </c>
      <c r="C462" s="9"/>
      <c r="D462" s="9" t="s">
        <v>913</v>
      </c>
      <c r="E462" s="9">
        <f xml:space="preserve">     26990</f>
        <v>26990</v>
      </c>
      <c r="F462" s="9"/>
    </row>
    <row r="463" spans="1:6" ht="12.75" x14ac:dyDescent="0.2">
      <c r="A463" s="9" t="s">
        <v>1251</v>
      </c>
      <c r="B463" s="9">
        <f xml:space="preserve">     19500</f>
        <v>19500</v>
      </c>
      <c r="C463" s="9"/>
      <c r="D463" s="9" t="s">
        <v>794</v>
      </c>
      <c r="E463" s="9">
        <f xml:space="preserve">      4800</f>
        <v>4800</v>
      </c>
      <c r="F463" s="9"/>
    </row>
    <row r="464" spans="1:6" ht="12.75" x14ac:dyDescent="0.2">
      <c r="A464" s="9" t="s">
        <v>1252</v>
      </c>
      <c r="B464" s="9">
        <f xml:space="preserve">     14600</f>
        <v>14600</v>
      </c>
      <c r="C464" s="9"/>
      <c r="D464" s="9" t="s">
        <v>794</v>
      </c>
      <c r="E464" s="9">
        <f xml:space="preserve">      4800</f>
        <v>4800</v>
      </c>
      <c r="F464" s="9"/>
    </row>
    <row r="465" spans="1:6" ht="12.75" x14ac:dyDescent="0.2">
      <c r="A465" s="9" t="s">
        <v>1236</v>
      </c>
      <c r="B465" s="9">
        <f xml:space="preserve">     38900</f>
        <v>38900</v>
      </c>
      <c r="C465" s="9"/>
      <c r="D465" s="9" t="s">
        <v>136</v>
      </c>
      <c r="E465" s="9">
        <f xml:space="preserve">      3400</f>
        <v>3400</v>
      </c>
      <c r="F465" s="9"/>
    </row>
    <row r="466" spans="1:6" ht="12.75" x14ac:dyDescent="0.2">
      <c r="A466" s="9" t="s">
        <v>310</v>
      </c>
      <c r="B466" s="9">
        <f xml:space="preserve">     12990</f>
        <v>12990</v>
      </c>
      <c r="C466" s="9"/>
      <c r="D466" s="9" t="s">
        <v>223</v>
      </c>
      <c r="E466" s="9">
        <f xml:space="preserve">     21300</f>
        <v>21300</v>
      </c>
      <c r="F466" s="9"/>
    </row>
    <row r="467" spans="1:6" ht="12.75" x14ac:dyDescent="0.2">
      <c r="A467" s="9" t="s">
        <v>676</v>
      </c>
      <c r="B467" s="9">
        <f xml:space="preserve">      5400</f>
        <v>5400</v>
      </c>
      <c r="C467" s="9"/>
      <c r="D467" s="9" t="s">
        <v>1495</v>
      </c>
      <c r="E467" s="9">
        <f xml:space="preserve">     55990</f>
        <v>55990</v>
      </c>
      <c r="F467" s="9"/>
    </row>
    <row r="468" spans="1:6" ht="12.75" x14ac:dyDescent="0.2">
      <c r="A468" s="9" t="s">
        <v>1435</v>
      </c>
      <c r="B468" s="9">
        <f xml:space="preserve">      7700</f>
        <v>7700</v>
      </c>
      <c r="C468" s="9"/>
      <c r="D468" s="9" t="s">
        <v>975</v>
      </c>
      <c r="E468" s="9">
        <f xml:space="preserve">     48900</f>
        <v>48900</v>
      </c>
      <c r="F468" s="9"/>
    </row>
    <row r="469" spans="1:6" ht="12.75" x14ac:dyDescent="0.2">
      <c r="A469" s="9" t="s">
        <v>934</v>
      </c>
      <c r="B469" s="9">
        <f xml:space="preserve">      2100</f>
        <v>2100</v>
      </c>
      <c r="C469" s="9"/>
      <c r="D469" s="9" t="s">
        <v>975</v>
      </c>
      <c r="E469" s="9">
        <f xml:space="preserve">     48300</f>
        <v>48300</v>
      </c>
      <c r="F469" s="9"/>
    </row>
    <row r="470" spans="1:6" ht="12.75" x14ac:dyDescent="0.2">
      <c r="A470" s="9" t="s">
        <v>873</v>
      </c>
      <c r="B470" s="9">
        <f xml:space="preserve">      3000</f>
        <v>3000</v>
      </c>
      <c r="C470" s="9"/>
      <c r="D470" s="9" t="s">
        <v>113</v>
      </c>
      <c r="E470" s="9">
        <f xml:space="preserve">     27900</f>
        <v>27900</v>
      </c>
      <c r="F470" s="9"/>
    </row>
    <row r="471" spans="1:6" ht="12.75" x14ac:dyDescent="0.2">
      <c r="A471" s="9" t="s">
        <v>1127</v>
      </c>
      <c r="B471" s="9">
        <f xml:space="preserve">      2900</f>
        <v>2900</v>
      </c>
      <c r="C471" s="9"/>
      <c r="D471" s="9" t="s">
        <v>418</v>
      </c>
      <c r="E471" s="9">
        <f xml:space="preserve">     29200</f>
        <v>29200</v>
      </c>
      <c r="F471" s="9"/>
    </row>
    <row r="472" spans="1:6" ht="12.75" x14ac:dyDescent="0.2">
      <c r="A472" s="9" t="s">
        <v>1127</v>
      </c>
      <c r="B472" s="9">
        <f xml:space="preserve">      2900</f>
        <v>2900</v>
      </c>
      <c r="C472" s="9"/>
      <c r="D472" s="9" t="s">
        <v>528</v>
      </c>
      <c r="E472" s="9">
        <f xml:space="preserve">       900</f>
        <v>900</v>
      </c>
      <c r="F472" s="9"/>
    </row>
    <row r="473" spans="1:6" ht="12.75" x14ac:dyDescent="0.2">
      <c r="A473" s="9" t="s">
        <v>389</v>
      </c>
      <c r="B473" s="9">
        <f xml:space="preserve">      5500</f>
        <v>5500</v>
      </c>
      <c r="C473" s="9"/>
      <c r="D473" s="9" t="s">
        <v>528</v>
      </c>
      <c r="E473" s="9">
        <f xml:space="preserve">       900</f>
        <v>900</v>
      </c>
      <c r="F473" s="9"/>
    </row>
    <row r="474" spans="1:6" ht="12.75" x14ac:dyDescent="0.2">
      <c r="A474" s="9" t="s">
        <v>258</v>
      </c>
      <c r="B474" s="9">
        <f xml:space="preserve">     61900</f>
        <v>61900</v>
      </c>
      <c r="C474" s="9"/>
      <c r="D474" s="9" t="s">
        <v>874</v>
      </c>
      <c r="E474" s="9">
        <f xml:space="preserve">     21500</f>
        <v>21500</v>
      </c>
      <c r="F474" s="9"/>
    </row>
    <row r="475" spans="1:6" ht="12.75" x14ac:dyDescent="0.2">
      <c r="A475" s="9" t="s">
        <v>311</v>
      </c>
      <c r="B475" s="9">
        <f xml:space="preserve">     91600</f>
        <v>91600</v>
      </c>
      <c r="C475" s="9"/>
      <c r="D475" s="9" t="s">
        <v>874</v>
      </c>
      <c r="E475" s="9">
        <f xml:space="preserve">     21200</f>
        <v>21200</v>
      </c>
      <c r="F475" s="9"/>
    </row>
    <row r="476" spans="1:6" ht="12.75" x14ac:dyDescent="0.2">
      <c r="A476" s="9" t="s">
        <v>553</v>
      </c>
      <c r="B476" s="9">
        <f xml:space="preserve">     33500</f>
        <v>33500</v>
      </c>
      <c r="C476" s="9"/>
      <c r="D476" s="9" t="s">
        <v>874</v>
      </c>
      <c r="E476" s="9">
        <f xml:space="preserve">     20990</f>
        <v>20990</v>
      </c>
      <c r="F476" s="9"/>
    </row>
    <row r="477" spans="1:6" ht="12.75" x14ac:dyDescent="0.2">
      <c r="A477" s="9" t="s">
        <v>401</v>
      </c>
      <c r="B477" s="9">
        <f xml:space="preserve">     44100</f>
        <v>44100</v>
      </c>
      <c r="C477" s="9"/>
      <c r="D477" s="9" t="s">
        <v>1254</v>
      </c>
      <c r="E477" s="9">
        <f xml:space="preserve">     21900</f>
        <v>21900</v>
      </c>
      <c r="F477" s="9"/>
    </row>
    <row r="478" spans="1:6" ht="12.75" x14ac:dyDescent="0.2">
      <c r="A478" s="9" t="s">
        <v>401</v>
      </c>
      <c r="B478" s="9">
        <f xml:space="preserve">     44100</f>
        <v>44100</v>
      </c>
      <c r="C478" s="9"/>
      <c r="D478" s="9" t="s">
        <v>115</v>
      </c>
      <c r="E478" s="9">
        <f xml:space="preserve">     53990</f>
        <v>53990</v>
      </c>
      <c r="F478" s="9"/>
    </row>
    <row r="479" spans="1:6" ht="12.75" x14ac:dyDescent="0.2">
      <c r="A479" s="9" t="s">
        <v>1389</v>
      </c>
      <c r="B479" s="9">
        <f xml:space="preserve">    113300</f>
        <v>113300</v>
      </c>
      <c r="C479" s="9"/>
      <c r="D479" s="9" t="s">
        <v>115</v>
      </c>
      <c r="E479" s="9">
        <f xml:space="preserve">     52900</f>
        <v>52900</v>
      </c>
      <c r="F479" s="9"/>
    </row>
    <row r="480" spans="1:6" ht="12.75" x14ac:dyDescent="0.2">
      <c r="A480" s="9" t="s">
        <v>1297</v>
      </c>
      <c r="B480" s="9">
        <f xml:space="preserve">     41900</f>
        <v>41900</v>
      </c>
      <c r="C480" s="9"/>
      <c r="D480" s="9" t="s">
        <v>15</v>
      </c>
      <c r="E480" s="9">
        <f xml:space="preserve">     22300</f>
        <v>22300</v>
      </c>
      <c r="F480" s="9"/>
    </row>
    <row r="481" spans="1:6" ht="12.75" x14ac:dyDescent="0.2">
      <c r="A481" s="9" t="s">
        <v>971</v>
      </c>
      <c r="B481" s="9">
        <f xml:space="preserve">     46500</f>
        <v>46500</v>
      </c>
      <c r="C481" s="9"/>
      <c r="D481" s="9" t="s">
        <v>16</v>
      </c>
      <c r="E481" s="9">
        <f xml:space="preserve">     33700</f>
        <v>33700</v>
      </c>
      <c r="F481" s="9"/>
    </row>
    <row r="482" spans="1:6" ht="12.75" x14ac:dyDescent="0.2">
      <c r="A482" s="9" t="s">
        <v>971</v>
      </c>
      <c r="B482" s="9">
        <f xml:space="preserve">     46100</f>
        <v>46100</v>
      </c>
      <c r="C482" s="9"/>
      <c r="D482" s="9" t="s">
        <v>16</v>
      </c>
      <c r="E482" s="9">
        <f xml:space="preserve">     31500</f>
        <v>31500</v>
      </c>
      <c r="F482" s="9"/>
    </row>
    <row r="483" spans="1:6" ht="12.75" x14ac:dyDescent="0.2">
      <c r="A483" s="9" t="s">
        <v>1013</v>
      </c>
      <c r="B483" s="9">
        <f xml:space="preserve">    194500</f>
        <v>194500</v>
      </c>
      <c r="C483" s="9"/>
      <c r="D483" s="9" t="s">
        <v>390</v>
      </c>
      <c r="E483" s="9">
        <f xml:space="preserve">     77800</f>
        <v>77800</v>
      </c>
      <c r="F483" s="9"/>
    </row>
    <row r="484" spans="1:6" ht="12.75" x14ac:dyDescent="0.2">
      <c r="A484" s="9" t="s">
        <v>1493</v>
      </c>
      <c r="B484" s="9">
        <f xml:space="preserve">     82200</f>
        <v>82200</v>
      </c>
      <c r="C484" s="9"/>
      <c r="D484" s="9" t="s">
        <v>293</v>
      </c>
      <c r="E484" s="9">
        <f xml:space="preserve">     50300</f>
        <v>50300</v>
      </c>
      <c r="F484" s="9"/>
    </row>
    <row r="485" spans="1:6" ht="12.75" x14ac:dyDescent="0.2">
      <c r="A485" s="9" t="s">
        <v>1436</v>
      </c>
      <c r="B485" s="9">
        <f xml:space="preserve">     63900</f>
        <v>63900</v>
      </c>
      <c r="C485" s="9"/>
      <c r="D485" s="9" t="s">
        <v>1014</v>
      </c>
      <c r="E485" s="9">
        <f xml:space="preserve">     75900</f>
        <v>75900</v>
      </c>
      <c r="F485" s="9"/>
    </row>
    <row r="486" spans="1:6" ht="12.75" x14ac:dyDescent="0.2">
      <c r="A486" s="9" t="s">
        <v>935</v>
      </c>
      <c r="B486" s="9">
        <f xml:space="preserve">     39500</f>
        <v>39500</v>
      </c>
      <c r="C486" s="9"/>
      <c r="D486" s="9" t="s">
        <v>466</v>
      </c>
      <c r="E486" s="9">
        <f xml:space="preserve">     37300</f>
        <v>37300</v>
      </c>
      <c r="F486" s="9"/>
    </row>
    <row r="487" spans="1:6" ht="12.75" x14ac:dyDescent="0.2">
      <c r="A487" s="9" t="s">
        <v>337</v>
      </c>
      <c r="B487" s="9">
        <f xml:space="preserve">     31400</f>
        <v>31400</v>
      </c>
      <c r="C487" s="9"/>
      <c r="D487" s="9" t="s">
        <v>466</v>
      </c>
      <c r="E487" s="9">
        <f xml:space="preserve">     36700</f>
        <v>36700</v>
      </c>
      <c r="F487" s="9"/>
    </row>
    <row r="488" spans="1:6" ht="12.75" x14ac:dyDescent="0.2">
      <c r="A488" s="9" t="s">
        <v>337</v>
      </c>
      <c r="B488" s="9">
        <f xml:space="preserve">     30500</f>
        <v>30500</v>
      </c>
      <c r="C488" s="9"/>
      <c r="D488" s="9" t="s">
        <v>557</v>
      </c>
      <c r="E488" s="9">
        <f xml:space="preserve">     22400</f>
        <v>22400</v>
      </c>
      <c r="F488" s="9"/>
    </row>
    <row r="489" spans="1:6" ht="12.75" x14ac:dyDescent="0.2">
      <c r="A489" s="9" t="s">
        <v>554</v>
      </c>
      <c r="B489" s="9">
        <f xml:space="preserve">      2800</f>
        <v>2800</v>
      </c>
      <c r="C489" s="9"/>
      <c r="D489" s="9" t="s">
        <v>226</v>
      </c>
      <c r="E489" s="9">
        <f xml:space="preserve">     32900</f>
        <v>32900</v>
      </c>
      <c r="F489" s="9"/>
    </row>
    <row r="490" spans="1:6" ht="12.75" x14ac:dyDescent="0.2">
      <c r="A490" s="9" t="s">
        <v>554</v>
      </c>
      <c r="B490" s="9">
        <f xml:space="preserve">      2800</f>
        <v>2800</v>
      </c>
      <c r="C490" s="9"/>
      <c r="D490" s="9" t="s">
        <v>178</v>
      </c>
      <c r="E490" s="9">
        <f xml:space="preserve">     93900</f>
        <v>93900</v>
      </c>
      <c r="F490" s="9"/>
    </row>
    <row r="491" spans="1:6" ht="12.75" x14ac:dyDescent="0.2">
      <c r="A491" s="9" t="s">
        <v>555</v>
      </c>
      <c r="B491" s="9">
        <f xml:space="preserve">      2500</f>
        <v>2500</v>
      </c>
      <c r="C491" s="9"/>
      <c r="D491" s="9" t="s">
        <v>178</v>
      </c>
      <c r="E491" s="9">
        <f xml:space="preserve">     93400</f>
        <v>93400</v>
      </c>
      <c r="F491" s="9"/>
    </row>
    <row r="492" spans="1:6" ht="12.75" x14ac:dyDescent="0.2">
      <c r="A492" s="9" t="s">
        <v>292</v>
      </c>
      <c r="B492" s="9">
        <f xml:space="preserve">     26900</f>
        <v>26900</v>
      </c>
      <c r="C492" s="9"/>
      <c r="D492" s="9" t="s">
        <v>167</v>
      </c>
      <c r="E492" s="9">
        <f xml:space="preserve">     81300</f>
        <v>81300</v>
      </c>
      <c r="F492" s="9"/>
    </row>
    <row r="493" spans="1:6" ht="12.75" x14ac:dyDescent="0.2">
      <c r="A493" s="9" t="s">
        <v>972</v>
      </c>
      <c r="B493" s="9">
        <f xml:space="preserve">     17990</f>
        <v>17990</v>
      </c>
      <c r="C493" s="9"/>
      <c r="D493" s="9" t="s">
        <v>167</v>
      </c>
      <c r="E493" s="9">
        <f xml:space="preserve">     76200</f>
        <v>76200</v>
      </c>
      <c r="F493" s="9"/>
    </row>
    <row r="494" spans="1:6" ht="12.75" x14ac:dyDescent="0.2">
      <c r="A494" s="9" t="s">
        <v>973</v>
      </c>
      <c r="B494" s="9">
        <f xml:space="preserve">     17990</f>
        <v>17990</v>
      </c>
      <c r="C494" s="9"/>
      <c r="D494" s="9" t="s">
        <v>17</v>
      </c>
      <c r="E494" s="9">
        <f xml:space="preserve">     74400</f>
        <v>74400</v>
      </c>
      <c r="F494" s="9"/>
    </row>
    <row r="495" spans="1:6" ht="12.75" x14ac:dyDescent="0.2">
      <c r="A495" s="9" t="s">
        <v>417</v>
      </c>
      <c r="B495" s="9">
        <f xml:space="preserve">     29900</f>
        <v>29900</v>
      </c>
      <c r="C495" s="9"/>
      <c r="D495" s="9" t="s">
        <v>17</v>
      </c>
      <c r="E495" s="9">
        <f xml:space="preserve">     70200</f>
        <v>70200</v>
      </c>
      <c r="F495" s="9"/>
    </row>
    <row r="496" spans="1:6" ht="12.75" x14ac:dyDescent="0.2">
      <c r="A496" s="9" t="s">
        <v>591</v>
      </c>
      <c r="B496" s="9">
        <f xml:space="preserve">     20500</f>
        <v>20500</v>
      </c>
      <c r="C496" s="9"/>
      <c r="D496" s="9" t="s">
        <v>312</v>
      </c>
      <c r="E496" s="9">
        <f xml:space="preserve">     62600</f>
        <v>62600</v>
      </c>
      <c r="F496" s="9"/>
    </row>
    <row r="497" spans="1:6" ht="12.75" x14ac:dyDescent="0.2">
      <c r="A497" s="9" t="s">
        <v>443</v>
      </c>
      <c r="B497" s="9">
        <f xml:space="preserve">     63800</f>
        <v>63800</v>
      </c>
      <c r="C497" s="9"/>
      <c r="D497" s="9" t="s">
        <v>312</v>
      </c>
      <c r="E497" s="9">
        <f xml:space="preserve">     60900</f>
        <v>60900</v>
      </c>
      <c r="F497" s="9"/>
    </row>
    <row r="498" spans="1:6" ht="12.75" x14ac:dyDescent="0.2">
      <c r="A498" s="9" t="s">
        <v>831</v>
      </c>
      <c r="B498" s="9">
        <f xml:space="preserve">     52900</f>
        <v>52900</v>
      </c>
      <c r="C498" s="9"/>
      <c r="D498" s="9" t="s">
        <v>419</v>
      </c>
      <c r="E498" s="9">
        <f xml:space="preserve">     76900</f>
        <v>76900</v>
      </c>
      <c r="F498" s="9"/>
    </row>
    <row r="499" spans="1:6" ht="12.75" x14ac:dyDescent="0.2">
      <c r="A499" s="9" t="s">
        <v>831</v>
      </c>
      <c r="B499" s="9">
        <f xml:space="preserve">     51800</f>
        <v>51800</v>
      </c>
      <c r="C499" s="9"/>
      <c r="D499" s="9" t="s">
        <v>838</v>
      </c>
      <c r="E499" s="9">
        <f xml:space="preserve">     88990</f>
        <v>88990</v>
      </c>
      <c r="F499" s="9"/>
    </row>
    <row r="500" spans="1:6" ht="12.75" x14ac:dyDescent="0.2">
      <c r="A500" s="9" t="s">
        <v>556</v>
      </c>
      <c r="B500" s="9">
        <f xml:space="preserve">     59600</f>
        <v>59600</v>
      </c>
      <c r="C500" s="9"/>
      <c r="D500" s="9" t="s">
        <v>705</v>
      </c>
      <c r="E500" s="9">
        <f xml:space="preserve">     86900</f>
        <v>86900</v>
      </c>
      <c r="F500" s="9"/>
    </row>
    <row r="501" spans="1:6" ht="12.75" x14ac:dyDescent="0.2">
      <c r="A501" s="9" t="s">
        <v>434</v>
      </c>
      <c r="B501" s="9">
        <f xml:space="preserve">     23600</f>
        <v>23600</v>
      </c>
      <c r="C501" s="9"/>
      <c r="D501" s="9" t="s">
        <v>705</v>
      </c>
      <c r="E501" s="9">
        <f xml:space="preserve">     84800</f>
        <v>84800</v>
      </c>
      <c r="F501" s="9"/>
    </row>
    <row r="502" spans="1:6" ht="12.75" x14ac:dyDescent="0.2">
      <c r="A502" s="9" t="s">
        <v>14</v>
      </c>
      <c r="B502" s="9">
        <f xml:space="preserve">     14700</f>
        <v>14700</v>
      </c>
      <c r="C502" s="9"/>
      <c r="D502" s="9" t="s">
        <v>1496</v>
      </c>
      <c r="E502" s="9">
        <f xml:space="preserve">      2550</f>
        <v>2550</v>
      </c>
      <c r="F502" s="9"/>
    </row>
    <row r="503" spans="1:6" ht="12.75" x14ac:dyDescent="0.2">
      <c r="A503" s="9" t="s">
        <v>607</v>
      </c>
      <c r="B503" s="9">
        <f xml:space="preserve">      6200</f>
        <v>6200</v>
      </c>
      <c r="C503" s="9"/>
      <c r="D503" s="9" t="s">
        <v>478</v>
      </c>
      <c r="E503" s="9">
        <f xml:space="preserve">      3050</f>
        <v>3050</v>
      </c>
      <c r="F503" s="9"/>
    </row>
    <row r="504" spans="1:6" ht="12.75" x14ac:dyDescent="0.2">
      <c r="A504" s="9" t="s">
        <v>607</v>
      </c>
      <c r="B504" s="9">
        <f xml:space="preserve">      6300</f>
        <v>6300</v>
      </c>
      <c r="C504" s="9"/>
      <c r="D504" s="9" t="s">
        <v>795</v>
      </c>
      <c r="E504" s="9">
        <f xml:space="preserve">     25000</f>
        <v>25000</v>
      </c>
      <c r="F504" s="9"/>
    </row>
    <row r="505" spans="1:6" ht="12.75" x14ac:dyDescent="0.2">
      <c r="A505" s="9" t="s">
        <v>607</v>
      </c>
      <c r="B505" s="9">
        <f xml:space="preserve">      5900</f>
        <v>5900</v>
      </c>
      <c r="C505" s="9"/>
      <c r="D505" s="9" t="s">
        <v>947</v>
      </c>
      <c r="E505" s="9">
        <f xml:space="preserve">     57600</f>
        <v>57600</v>
      </c>
      <c r="F505" s="9"/>
    </row>
    <row r="506" spans="1:6" ht="12.75" x14ac:dyDescent="0.2">
      <c r="A506" s="9" t="s">
        <v>946</v>
      </c>
      <c r="B506" s="9">
        <f xml:space="preserve">      3700</f>
        <v>3700</v>
      </c>
      <c r="C506" s="9"/>
      <c r="D506" s="9" t="s">
        <v>1535</v>
      </c>
      <c r="E506" s="9">
        <f xml:space="preserve">     34500</f>
        <v>34500</v>
      </c>
      <c r="F506" s="9"/>
    </row>
    <row r="507" spans="1:6" ht="12.75" x14ac:dyDescent="0.2">
      <c r="A507" s="9" t="s">
        <v>946</v>
      </c>
      <c r="B507" s="9">
        <f xml:space="preserve">      3700</f>
        <v>3700</v>
      </c>
      <c r="C507" s="9"/>
      <c r="D507" s="9" t="s">
        <v>976</v>
      </c>
      <c r="E507" s="9">
        <f xml:space="preserve">     20500</f>
        <v>20500</v>
      </c>
      <c r="F507" s="9"/>
    </row>
    <row r="508" spans="1:6" ht="12.75" x14ac:dyDescent="0.2">
      <c r="A508" s="9" t="s">
        <v>248</v>
      </c>
      <c r="B508" s="9">
        <f xml:space="preserve">     16700</f>
        <v>16700</v>
      </c>
      <c r="C508" s="9"/>
      <c r="D508" s="9" t="s">
        <v>796</v>
      </c>
      <c r="E508" s="9">
        <f xml:space="preserve">     30500</f>
        <v>30500</v>
      </c>
      <c r="F508" s="9"/>
    </row>
    <row r="509" spans="1:6" ht="12.75" x14ac:dyDescent="0.2">
      <c r="A509" s="9" t="s">
        <v>248</v>
      </c>
      <c r="B509" s="9">
        <f xml:space="preserve">     15800</f>
        <v>15800</v>
      </c>
      <c r="C509" s="9"/>
      <c r="D509" s="9" t="s">
        <v>402</v>
      </c>
      <c r="E509" s="9">
        <f xml:space="preserve">      4000</f>
        <v>4000</v>
      </c>
      <c r="F509" s="9"/>
    </row>
    <row r="510" spans="1:6" ht="12.75" x14ac:dyDescent="0.2">
      <c r="A510" s="9" t="s">
        <v>791</v>
      </c>
      <c r="B510" s="9">
        <f xml:space="preserve">     12300</f>
        <v>12300</v>
      </c>
      <c r="C510" s="9"/>
      <c r="D510" s="9" t="s">
        <v>199</v>
      </c>
      <c r="E510" s="9">
        <f xml:space="preserve">      1700</f>
        <v>1700</v>
      </c>
      <c r="F510" s="9"/>
    </row>
    <row r="511" spans="1:6" ht="12.75" x14ac:dyDescent="0.2">
      <c r="A511" s="9" t="s">
        <v>791</v>
      </c>
      <c r="B511" s="9">
        <f xml:space="preserve">     12500</f>
        <v>12500</v>
      </c>
      <c r="C511" s="9"/>
      <c r="D511" s="9" t="s">
        <v>495</v>
      </c>
      <c r="E511" s="9">
        <f xml:space="preserve">     64900</f>
        <v>64900</v>
      </c>
      <c r="F511" s="9"/>
    </row>
    <row r="512" spans="1:6" ht="12.75" x14ac:dyDescent="0.2">
      <c r="A512" s="9" t="s">
        <v>429</v>
      </c>
      <c r="B512" s="9">
        <f xml:space="preserve">     11800</f>
        <v>11800</v>
      </c>
      <c r="C512" s="9"/>
      <c r="D512" s="9" t="s">
        <v>633</v>
      </c>
      <c r="E512" s="9">
        <f xml:space="preserve">     58400</f>
        <v>58400</v>
      </c>
      <c r="F512" s="9"/>
    </row>
    <row r="513" spans="1:6" ht="12.75" x14ac:dyDescent="0.2">
      <c r="A513" s="9" t="s">
        <v>359</v>
      </c>
      <c r="B513" s="9">
        <f xml:space="preserve">     14700</f>
        <v>14700</v>
      </c>
      <c r="C513" s="9"/>
      <c r="D513" s="9" t="s">
        <v>634</v>
      </c>
      <c r="E513" s="9">
        <f xml:space="preserve">     57200</f>
        <v>57200</v>
      </c>
      <c r="F513" s="9"/>
    </row>
    <row r="514" spans="1:6" ht="12.75" x14ac:dyDescent="0.2">
      <c r="A514" s="9" t="s">
        <v>516</v>
      </c>
      <c r="B514" s="9">
        <f xml:space="preserve">      8600</f>
        <v>8600</v>
      </c>
      <c r="C514" s="9"/>
      <c r="D514" s="9" t="s">
        <v>1545</v>
      </c>
      <c r="E514" s="9">
        <f xml:space="preserve">     62400</f>
        <v>62400</v>
      </c>
      <c r="F514" s="9"/>
    </row>
    <row r="515" spans="1:6" ht="12.75" x14ac:dyDescent="0.2">
      <c r="A515" s="9" t="s">
        <v>516</v>
      </c>
      <c r="B515" s="9">
        <f xml:space="preserve">      8400</f>
        <v>8400</v>
      </c>
      <c r="C515" s="9"/>
      <c r="D515" s="9" t="s">
        <v>1546</v>
      </c>
      <c r="E515" s="9">
        <f xml:space="preserve">     62400</f>
        <v>62400</v>
      </c>
      <c r="F515" s="9"/>
    </row>
    <row r="516" spans="1:6" ht="12.75" x14ac:dyDescent="0.2">
      <c r="A516" s="9" t="s">
        <v>1253</v>
      </c>
      <c r="B516" s="9">
        <f xml:space="preserve">     57900</f>
        <v>57900</v>
      </c>
      <c r="C516" s="9"/>
      <c r="D516" s="9" t="s">
        <v>797</v>
      </c>
      <c r="E516" s="9">
        <f xml:space="preserve">     10500</f>
        <v>10500</v>
      </c>
      <c r="F516" s="9"/>
    </row>
    <row r="517" spans="1:6" ht="12.75" x14ac:dyDescent="0.2">
      <c r="A517" s="9" t="s">
        <v>1253</v>
      </c>
      <c r="B517" s="9">
        <f xml:space="preserve">     57900</f>
        <v>57900</v>
      </c>
      <c r="C517" s="9"/>
      <c r="D517" s="9" t="s">
        <v>271</v>
      </c>
      <c r="E517" s="9">
        <f xml:space="preserve">      1550</f>
        <v>1550</v>
      </c>
      <c r="F517" s="9"/>
    </row>
    <row r="518" spans="1:6" ht="12.75" x14ac:dyDescent="0.2">
      <c r="A518" s="9" t="s">
        <v>894</v>
      </c>
      <c r="B518" s="9">
        <f xml:space="preserve">      2950</f>
        <v>2950</v>
      </c>
      <c r="C518" s="9"/>
      <c r="D518" s="9" t="s">
        <v>541</v>
      </c>
      <c r="E518" s="9">
        <f xml:space="preserve">     79600</f>
        <v>79600</v>
      </c>
      <c r="F518" s="9"/>
    </row>
    <row r="519" spans="1:6" ht="12.75" x14ac:dyDescent="0.2">
      <c r="A519" s="9" t="s">
        <v>124</v>
      </c>
      <c r="B519" s="9">
        <f xml:space="preserve">      4400</f>
        <v>4400</v>
      </c>
      <c r="C519" s="9"/>
      <c r="D519" s="9" t="s">
        <v>681</v>
      </c>
      <c r="E519" s="9">
        <f xml:space="preserve">     42900</f>
        <v>42900</v>
      </c>
      <c r="F519" s="9"/>
    </row>
    <row r="520" spans="1:6" ht="12.75" x14ac:dyDescent="0.2">
      <c r="A520" s="9" t="s">
        <v>124</v>
      </c>
      <c r="B520" s="9">
        <f xml:space="preserve">      4400</f>
        <v>4400</v>
      </c>
      <c r="C520" s="9"/>
      <c r="D520" s="9" t="s">
        <v>18</v>
      </c>
      <c r="E520" s="9">
        <f xml:space="preserve">     39500</f>
        <v>39500</v>
      </c>
      <c r="F520" s="9"/>
    </row>
    <row r="521" spans="1:6" ht="12.75" x14ac:dyDescent="0.2">
      <c r="A521" s="9" t="s">
        <v>1277</v>
      </c>
      <c r="B521" s="9">
        <f xml:space="preserve">      7300</f>
        <v>7300</v>
      </c>
      <c r="C521" s="9"/>
      <c r="D521" s="9" t="s">
        <v>18</v>
      </c>
      <c r="E521" s="9">
        <f xml:space="preserve">     39500</f>
        <v>39500</v>
      </c>
      <c r="F521" s="9"/>
    </row>
    <row r="522" spans="1:6" ht="12.75" x14ac:dyDescent="0.2">
      <c r="A522" s="9" t="s">
        <v>1497</v>
      </c>
      <c r="B522" s="9">
        <f xml:space="preserve">       450</f>
        <v>450</v>
      </c>
      <c r="C522" s="9"/>
      <c r="D522" s="9" t="s">
        <v>517</v>
      </c>
      <c r="E522" s="9">
        <f xml:space="preserve">     38500</f>
        <v>38500</v>
      </c>
      <c r="F522" s="9"/>
    </row>
    <row r="523" spans="1:6" ht="12.75" x14ac:dyDescent="0.2">
      <c r="A523" s="9" t="s">
        <v>677</v>
      </c>
      <c r="B523" s="9">
        <f xml:space="preserve">     86300</f>
        <v>86300</v>
      </c>
      <c r="C523" s="9"/>
      <c r="D523" s="9" t="s">
        <v>517</v>
      </c>
      <c r="E523" s="9">
        <f xml:space="preserve">     38500</f>
        <v>38500</v>
      </c>
      <c r="F523" s="9"/>
    </row>
    <row r="524" spans="1:6" ht="12.75" x14ac:dyDescent="0.2">
      <c r="A524" s="9" t="s">
        <v>677</v>
      </c>
      <c r="B524" s="9">
        <f xml:space="preserve">     86300</f>
        <v>86300</v>
      </c>
      <c r="C524" s="9"/>
      <c r="D524" s="9" t="s">
        <v>496</v>
      </c>
      <c r="E524" s="9">
        <f xml:space="preserve">     77800</f>
        <v>77800</v>
      </c>
      <c r="F524" s="9"/>
    </row>
    <row r="525" spans="1:6" ht="12.75" x14ac:dyDescent="0.2">
      <c r="A525" s="9" t="s">
        <v>746</v>
      </c>
      <c r="B525" s="9">
        <f xml:space="preserve">      8600</f>
        <v>8600</v>
      </c>
      <c r="C525" s="9"/>
      <c r="D525" s="9" t="s">
        <v>636</v>
      </c>
      <c r="E525" s="9">
        <f xml:space="preserve">    149990</f>
        <v>149990</v>
      </c>
      <c r="F525" s="9"/>
    </row>
    <row r="526" spans="1:6" ht="12.75" x14ac:dyDescent="0.2">
      <c r="A526" s="9" t="s">
        <v>227</v>
      </c>
      <c r="B526" s="9">
        <f xml:space="preserve">      8500</f>
        <v>8500</v>
      </c>
      <c r="C526" s="9"/>
      <c r="D526" s="9" t="s">
        <v>636</v>
      </c>
      <c r="E526" s="9">
        <f xml:space="preserve">    144600</f>
        <v>144600</v>
      </c>
      <c r="F526" s="9"/>
    </row>
    <row r="527" spans="1:6" ht="12.75" x14ac:dyDescent="0.2">
      <c r="A527" s="9" t="s">
        <v>227</v>
      </c>
      <c r="B527" s="9">
        <f xml:space="preserve">      8300</f>
        <v>8300</v>
      </c>
      <c r="C527" s="9"/>
      <c r="D527" s="9" t="s">
        <v>1086</v>
      </c>
      <c r="E527" s="9">
        <f xml:space="preserve">     97200</f>
        <v>97200</v>
      </c>
      <c r="F527" s="9"/>
    </row>
    <row r="528" spans="1:6" ht="12.75" x14ac:dyDescent="0.2">
      <c r="A528" s="9" t="s">
        <v>570</v>
      </c>
      <c r="B528" s="9">
        <f xml:space="preserve">     11400</f>
        <v>11400</v>
      </c>
      <c r="C528" s="9"/>
      <c r="D528" s="9" t="s">
        <v>824</v>
      </c>
      <c r="E528" s="9">
        <f xml:space="preserve">     21500</f>
        <v>21500</v>
      </c>
      <c r="F528" s="9"/>
    </row>
    <row r="529" spans="1:6" ht="12.75" x14ac:dyDescent="0.2">
      <c r="A529" s="9" t="s">
        <v>798</v>
      </c>
      <c r="B529" s="9">
        <f xml:space="preserve">     75000</f>
        <v>75000</v>
      </c>
      <c r="C529" s="9"/>
      <c r="D529" s="9" t="s">
        <v>1352</v>
      </c>
      <c r="E529" s="9">
        <f xml:space="preserve">     21500</f>
        <v>21500</v>
      </c>
      <c r="F529" s="9"/>
    </row>
    <row r="530" spans="1:6" ht="12.75" x14ac:dyDescent="0.2">
      <c r="A530" s="9" t="s">
        <v>798</v>
      </c>
      <c r="B530" s="9">
        <f xml:space="preserve">     70900</f>
        <v>70900</v>
      </c>
      <c r="C530" s="9"/>
      <c r="D530" s="9" t="s">
        <v>1352</v>
      </c>
      <c r="E530" s="9">
        <f xml:space="preserve">     20500</f>
        <v>20500</v>
      </c>
      <c r="F530" s="9"/>
    </row>
    <row r="531" spans="1:6" ht="12.75" x14ac:dyDescent="0.2">
      <c r="A531" s="9" t="s">
        <v>867</v>
      </c>
      <c r="B531" s="9">
        <f xml:space="preserve">     26800</f>
        <v>26800</v>
      </c>
      <c r="C531" s="9"/>
      <c r="D531" s="9" t="s">
        <v>765</v>
      </c>
      <c r="E531" s="9">
        <f xml:space="preserve">    109900</f>
        <v>109900</v>
      </c>
      <c r="F531" s="9"/>
    </row>
    <row r="532" spans="1:6" ht="12.75" x14ac:dyDescent="0.2">
      <c r="A532" s="9" t="s">
        <v>867</v>
      </c>
      <c r="B532" s="9">
        <f xml:space="preserve">     25900</f>
        <v>25900</v>
      </c>
      <c r="C532" s="9"/>
      <c r="D532" s="9" t="s">
        <v>421</v>
      </c>
      <c r="E532" s="9">
        <f xml:space="preserve">     57400</f>
        <v>57400</v>
      </c>
      <c r="F532" s="9"/>
    </row>
    <row r="533" spans="1:6" ht="12.75" x14ac:dyDescent="0.2">
      <c r="A533" s="9" t="s">
        <v>678</v>
      </c>
      <c r="B533" s="9">
        <f xml:space="preserve">     28900</f>
        <v>28900</v>
      </c>
      <c r="C533" s="9"/>
      <c r="D533" s="9" t="s">
        <v>217</v>
      </c>
      <c r="E533" s="9">
        <f xml:space="preserve">    199600</f>
        <v>199600</v>
      </c>
      <c r="F533" s="9"/>
    </row>
    <row r="534" spans="1:6" ht="12.75" x14ac:dyDescent="0.2">
      <c r="A534" s="9" t="s">
        <v>1148</v>
      </c>
      <c r="B534" s="9">
        <f xml:space="preserve">    128300</f>
        <v>128300</v>
      </c>
      <c r="C534" s="9"/>
      <c r="D534" s="9" t="s">
        <v>1328</v>
      </c>
      <c r="E534" s="9">
        <f xml:space="preserve">     39500</f>
        <v>39500</v>
      </c>
      <c r="F534" s="9"/>
    </row>
    <row r="535" spans="1:6" ht="12.75" x14ac:dyDescent="0.2">
      <c r="A535" s="9" t="s">
        <v>144</v>
      </c>
      <c r="B535" s="9">
        <f xml:space="preserve">     35700</f>
        <v>35700</v>
      </c>
      <c r="C535" s="9"/>
      <c r="D535" s="9" t="s">
        <v>1170</v>
      </c>
      <c r="E535" s="9">
        <f xml:space="preserve">     34900</f>
        <v>34900</v>
      </c>
      <c r="F535" s="9"/>
    </row>
    <row r="536" spans="1:6" ht="12.75" x14ac:dyDescent="0.2">
      <c r="A536" s="9" t="s">
        <v>679</v>
      </c>
      <c r="B536" s="9">
        <f xml:space="preserve">     33100</f>
        <v>33100</v>
      </c>
      <c r="C536" s="9"/>
      <c r="D536" s="9" t="s">
        <v>1170</v>
      </c>
      <c r="E536" s="9">
        <f xml:space="preserve">     34500</f>
        <v>34500</v>
      </c>
      <c r="F536" s="9"/>
    </row>
    <row r="537" spans="1:6" ht="12.75" x14ac:dyDescent="0.2">
      <c r="A537" s="9" t="s">
        <v>1255</v>
      </c>
      <c r="B537" s="9">
        <f xml:space="preserve">     15600</f>
        <v>15600</v>
      </c>
      <c r="C537" s="9"/>
      <c r="D537" s="9" t="s">
        <v>620</v>
      </c>
      <c r="E537" s="9">
        <f xml:space="preserve">     16900</f>
        <v>16900</v>
      </c>
      <c r="F537" s="9"/>
    </row>
    <row r="538" spans="1:6" ht="12.75" x14ac:dyDescent="0.2">
      <c r="A538" s="9" t="s">
        <v>85</v>
      </c>
      <c r="B538" s="9">
        <f xml:space="preserve">      8200</f>
        <v>8200</v>
      </c>
      <c r="C538" s="9"/>
      <c r="D538" s="9" t="s">
        <v>623</v>
      </c>
      <c r="E538" s="9">
        <f xml:space="preserve">     36500</f>
        <v>36500</v>
      </c>
      <c r="F538" s="9"/>
    </row>
    <row r="539" spans="1:6" ht="12.75" x14ac:dyDescent="0.2">
      <c r="A539" s="9" t="s">
        <v>85</v>
      </c>
      <c r="B539" s="9">
        <f xml:space="preserve">      8200</f>
        <v>8200</v>
      </c>
      <c r="C539" s="9"/>
      <c r="D539" s="9" t="s">
        <v>1192</v>
      </c>
      <c r="E539" s="9">
        <f xml:space="preserve">     33300</f>
        <v>33300</v>
      </c>
      <c r="F539" s="9"/>
    </row>
    <row r="540" spans="1:6" ht="12.75" x14ac:dyDescent="0.2">
      <c r="A540" s="9" t="s">
        <v>313</v>
      </c>
      <c r="B540" s="9">
        <f xml:space="preserve">     12990</f>
        <v>12990</v>
      </c>
      <c r="C540" s="9"/>
      <c r="D540" s="9" t="s">
        <v>1406</v>
      </c>
      <c r="E540" s="9">
        <f xml:space="preserve">      1600</f>
        <v>1600</v>
      </c>
      <c r="F540" s="9"/>
    </row>
    <row r="541" spans="1:6" ht="12.75" x14ac:dyDescent="0.2">
      <c r="A541" s="9" t="s">
        <v>914</v>
      </c>
      <c r="B541" s="9">
        <f xml:space="preserve">     89500</f>
        <v>89500</v>
      </c>
      <c r="C541" s="9"/>
      <c r="D541" s="9" t="s">
        <v>1437</v>
      </c>
      <c r="E541" s="9">
        <f xml:space="preserve">      1650</f>
        <v>1650</v>
      </c>
      <c r="F541" s="9"/>
    </row>
    <row r="542" spans="1:6" ht="12.75" x14ac:dyDescent="0.2">
      <c r="A542" s="9" t="s">
        <v>915</v>
      </c>
      <c r="B542" s="9">
        <f xml:space="preserve">     84500</f>
        <v>84500</v>
      </c>
      <c r="C542" s="9"/>
      <c r="D542" s="9" t="s">
        <v>479</v>
      </c>
      <c r="E542" s="9">
        <f xml:space="preserve">      1250</f>
        <v>1250</v>
      </c>
      <c r="F542" s="9"/>
    </row>
    <row r="543" spans="1:6" ht="12.75" x14ac:dyDescent="0.2">
      <c r="A543" s="9" t="s">
        <v>916</v>
      </c>
      <c r="B543" s="9">
        <f xml:space="preserve">     80900</f>
        <v>80900</v>
      </c>
      <c r="C543" s="9"/>
      <c r="D543" s="9" t="s">
        <v>77</v>
      </c>
      <c r="E543" s="9">
        <f xml:space="preserve">      8990</f>
        <v>8990</v>
      </c>
      <c r="F543" s="9"/>
    </row>
    <row r="544" spans="1:6" ht="12.75" x14ac:dyDescent="0.2">
      <c r="A544" s="9" t="s">
        <v>916</v>
      </c>
      <c r="B544" s="9">
        <f xml:space="preserve">     80900</f>
        <v>80900</v>
      </c>
      <c r="C544" s="9"/>
      <c r="D544" s="9" t="s">
        <v>1038</v>
      </c>
      <c r="E544" s="9">
        <f xml:space="preserve">     70100</f>
        <v>70100</v>
      </c>
      <c r="F544" s="9"/>
    </row>
    <row r="545" spans="1:6" ht="12.75" x14ac:dyDescent="0.2">
      <c r="A545" s="9" t="s">
        <v>347</v>
      </c>
      <c r="B545" s="9">
        <f xml:space="preserve">     25300</f>
        <v>25300</v>
      </c>
      <c r="C545" s="9"/>
      <c r="D545" s="9" t="s">
        <v>1038</v>
      </c>
      <c r="E545" s="9">
        <f xml:space="preserve">     70700</f>
        <v>70700</v>
      </c>
      <c r="F545" s="9"/>
    </row>
    <row r="546" spans="1:6" ht="12.75" x14ac:dyDescent="0.2">
      <c r="A546" s="9" t="s">
        <v>799</v>
      </c>
      <c r="B546" s="9">
        <f xml:space="preserve">     23500</f>
        <v>23500</v>
      </c>
      <c r="C546" s="9"/>
      <c r="D546" s="9" t="s">
        <v>345</v>
      </c>
      <c r="E546" s="9">
        <f xml:space="preserve">     51500</f>
        <v>51500</v>
      </c>
      <c r="F546" s="9"/>
    </row>
    <row r="547" spans="1:6" ht="12.75" x14ac:dyDescent="0.2">
      <c r="A547" s="9" t="s">
        <v>1037</v>
      </c>
      <c r="B547" s="9">
        <f xml:space="preserve">     44900</f>
        <v>44900</v>
      </c>
      <c r="C547" s="9"/>
      <c r="D547" s="9" t="s">
        <v>19</v>
      </c>
      <c r="E547" s="9">
        <f xml:space="preserve">     23900</f>
        <v>23900</v>
      </c>
      <c r="F547" s="9"/>
    </row>
    <row r="548" spans="1:6" ht="12.75" x14ac:dyDescent="0.2">
      <c r="A548" s="9" t="s">
        <v>420</v>
      </c>
      <c r="B548" s="9">
        <f xml:space="preserve">     12800</f>
        <v>12800</v>
      </c>
      <c r="C548" s="9"/>
      <c r="D548" s="9" t="s">
        <v>19</v>
      </c>
      <c r="E548" s="9">
        <f xml:space="preserve">     23900</f>
        <v>23900</v>
      </c>
      <c r="F548" s="9"/>
    </row>
    <row r="549" spans="1:6" ht="12.75" x14ac:dyDescent="0.2">
      <c r="A549" s="9" t="s">
        <v>420</v>
      </c>
      <c r="B549" s="9">
        <f xml:space="preserve">     11990</f>
        <v>11990</v>
      </c>
      <c r="C549" s="9"/>
      <c r="D549" s="9" t="s">
        <v>20</v>
      </c>
      <c r="E549" s="9">
        <f xml:space="preserve">     19990</f>
        <v>19990</v>
      </c>
      <c r="F549" s="9"/>
    </row>
    <row r="550" spans="1:6" ht="12.75" x14ac:dyDescent="0.2">
      <c r="A550" s="9" t="s">
        <v>1326</v>
      </c>
      <c r="B550" s="9">
        <f xml:space="preserve">     52200</f>
        <v>52200</v>
      </c>
      <c r="C550" s="9"/>
      <c r="D550" s="9" t="s">
        <v>20</v>
      </c>
      <c r="E550" s="9">
        <f xml:space="preserve">     19990</f>
        <v>19990</v>
      </c>
      <c r="F550" s="9"/>
    </row>
    <row r="551" spans="1:6" ht="12.75" x14ac:dyDescent="0.2">
      <c r="A551" s="9" t="s">
        <v>1498</v>
      </c>
      <c r="B551" s="9">
        <f xml:space="preserve">     11700</f>
        <v>11700</v>
      </c>
      <c r="C551" s="9"/>
      <c r="D551" s="9" t="s">
        <v>20</v>
      </c>
      <c r="E551" s="9">
        <f xml:space="preserve">     19990</f>
        <v>19990</v>
      </c>
      <c r="F551" s="9"/>
    </row>
    <row r="552" spans="1:6" ht="12.75" x14ac:dyDescent="0.2">
      <c r="A552" s="9" t="s">
        <v>680</v>
      </c>
      <c r="B552" s="9">
        <f xml:space="preserve">     14400</f>
        <v>14400</v>
      </c>
      <c r="C552" s="9"/>
      <c r="D552" s="9" t="s">
        <v>917</v>
      </c>
      <c r="E552" s="9">
        <f xml:space="preserve">     43300</f>
        <v>43300</v>
      </c>
      <c r="F552" s="9"/>
    </row>
    <row r="553" spans="1:6" ht="12.75" x14ac:dyDescent="0.2">
      <c r="A553" s="9" t="s">
        <v>1111</v>
      </c>
      <c r="B553" s="9">
        <f xml:space="preserve">      2000</f>
        <v>2000</v>
      </c>
      <c r="C553" s="9"/>
      <c r="D553" s="9" t="s">
        <v>800</v>
      </c>
      <c r="E553" s="9">
        <f xml:space="preserve">     46300</f>
        <v>46300</v>
      </c>
      <c r="F553" s="9"/>
    </row>
    <row r="554" spans="1:6" ht="12.75" x14ac:dyDescent="0.2">
      <c r="A554" s="9" t="s">
        <v>895</v>
      </c>
      <c r="B554" s="9">
        <f xml:space="preserve">     25000</f>
        <v>25000</v>
      </c>
      <c r="C554" s="9"/>
      <c r="D554" s="9" t="s">
        <v>1501</v>
      </c>
      <c r="E554" s="9">
        <f xml:space="preserve">     20300</f>
        <v>20300</v>
      </c>
      <c r="F554" s="9"/>
    </row>
    <row r="555" spans="1:6" ht="12.75" x14ac:dyDescent="0.2">
      <c r="A555" s="9" t="s">
        <v>895</v>
      </c>
      <c r="B555" s="9">
        <f xml:space="preserve">     25000</f>
        <v>25000</v>
      </c>
      <c r="C555" s="9"/>
      <c r="D555" s="9" t="s">
        <v>21</v>
      </c>
      <c r="E555" s="9">
        <f xml:space="preserve">     26990</f>
        <v>26990</v>
      </c>
      <c r="F555" s="9"/>
    </row>
    <row r="556" spans="1:6" ht="12.75" x14ac:dyDescent="0.2">
      <c r="A556" s="9" t="s">
        <v>1327</v>
      </c>
      <c r="B556" s="9">
        <f xml:space="preserve">     29500</f>
        <v>29500</v>
      </c>
      <c r="C556" s="9"/>
      <c r="D556" s="9" t="s">
        <v>608</v>
      </c>
      <c r="E556" s="9">
        <f xml:space="preserve">     20990</f>
        <v>20990</v>
      </c>
      <c r="F556" s="9"/>
    </row>
    <row r="557" spans="1:6" ht="12.75" x14ac:dyDescent="0.2">
      <c r="A557" s="9" t="s">
        <v>1228</v>
      </c>
      <c r="B557" s="9">
        <f xml:space="preserve">     37300</f>
        <v>37300</v>
      </c>
      <c r="C557" s="9"/>
      <c r="D557" s="9" t="s">
        <v>218</v>
      </c>
      <c r="E557" s="9">
        <f xml:space="preserve">     30700</f>
        <v>30700</v>
      </c>
      <c r="F557" s="9"/>
    </row>
    <row r="558" spans="1:6" ht="12.75" x14ac:dyDescent="0.2">
      <c r="A558" s="9" t="s">
        <v>1149</v>
      </c>
      <c r="B558" s="9">
        <f xml:space="preserve">     75400</f>
        <v>75400</v>
      </c>
      <c r="C558" s="9"/>
      <c r="D558" s="9" t="s">
        <v>294</v>
      </c>
      <c r="E558" s="9">
        <f xml:space="preserve">     23600</f>
        <v>23600</v>
      </c>
      <c r="F558" s="9"/>
    </row>
    <row r="559" spans="1:6" ht="12.75" x14ac:dyDescent="0.2">
      <c r="A559" s="9" t="s">
        <v>999</v>
      </c>
      <c r="B559" s="9">
        <f xml:space="preserve">    102800</f>
        <v>102800</v>
      </c>
      <c r="C559" s="9"/>
      <c r="D559" s="9" t="s">
        <v>404</v>
      </c>
      <c r="E559" s="9">
        <f xml:space="preserve">     39900</f>
        <v>39900</v>
      </c>
      <c r="F559" s="9"/>
    </row>
    <row r="560" spans="1:6" ht="12.75" x14ac:dyDescent="0.2">
      <c r="A560" s="9" t="s">
        <v>503</v>
      </c>
      <c r="B560" s="9">
        <f xml:space="preserve">     54400</f>
        <v>54400</v>
      </c>
      <c r="C560" s="9"/>
      <c r="D560" s="9" t="s">
        <v>1502</v>
      </c>
      <c r="E560" s="9">
        <f xml:space="preserve">      7200</f>
        <v>7200</v>
      </c>
      <c r="F560" s="9"/>
    </row>
    <row r="561" spans="1:6" ht="12.75" x14ac:dyDescent="0.2">
      <c r="A561" s="9" t="s">
        <v>503</v>
      </c>
      <c r="B561" s="9">
        <f xml:space="preserve">     53900</f>
        <v>53900</v>
      </c>
      <c r="C561" s="9"/>
      <c r="D561" s="9" t="s">
        <v>682</v>
      </c>
      <c r="E561" s="9">
        <f xml:space="preserve">      3650</f>
        <v>3650</v>
      </c>
      <c r="F561" s="9"/>
    </row>
    <row r="562" spans="1:6" ht="12.75" x14ac:dyDescent="0.2">
      <c r="A562" s="9" t="s">
        <v>1547</v>
      </c>
      <c r="B562" s="9">
        <f xml:space="preserve">      8600</f>
        <v>8600</v>
      </c>
      <c r="C562" s="9"/>
      <c r="D562" s="9" t="s">
        <v>1193</v>
      </c>
      <c r="E562" s="9">
        <f xml:space="preserve">      5500</f>
        <v>5500</v>
      </c>
      <c r="F562" s="9"/>
    </row>
    <row r="563" spans="1:6" ht="12.75" x14ac:dyDescent="0.2">
      <c r="A563" s="9" t="s">
        <v>452</v>
      </c>
      <c r="B563" s="9">
        <f xml:space="preserve">      6100</f>
        <v>6100</v>
      </c>
      <c r="C563" s="9"/>
      <c r="D563" s="9" t="s">
        <v>1193</v>
      </c>
      <c r="E563" s="9">
        <f xml:space="preserve">      5500</f>
        <v>5500</v>
      </c>
      <c r="F563" s="9"/>
    </row>
    <row r="564" spans="1:6" ht="12.75" x14ac:dyDescent="0.2">
      <c r="A564" s="9" t="s">
        <v>706</v>
      </c>
      <c r="B564" s="9">
        <f xml:space="preserve">      5000</f>
        <v>5000</v>
      </c>
      <c r="C564" s="9"/>
      <c r="D564" s="9" t="s">
        <v>839</v>
      </c>
      <c r="E564" s="9">
        <f xml:space="preserve">      7500</f>
        <v>7500</v>
      </c>
      <c r="F564" s="9"/>
    </row>
    <row r="565" spans="1:6" ht="12.75" x14ac:dyDescent="0.2">
      <c r="A565" s="9" t="s">
        <v>467</v>
      </c>
      <c r="B565" s="9">
        <f xml:space="preserve">     14990</f>
        <v>14990</v>
      </c>
      <c r="C565" s="9"/>
      <c r="D565" s="9" t="s">
        <v>896</v>
      </c>
      <c r="E565" s="9">
        <f xml:space="preserve">      2600</f>
        <v>2600</v>
      </c>
      <c r="F565" s="9"/>
    </row>
    <row r="566" spans="1:6" ht="12.75" x14ac:dyDescent="0.2">
      <c r="A566" s="9" t="s">
        <v>1499</v>
      </c>
      <c r="B566" s="9">
        <f xml:space="preserve">      2750</f>
        <v>2750</v>
      </c>
      <c r="C566" s="9"/>
      <c r="D566" s="9" t="s">
        <v>1128</v>
      </c>
      <c r="E566" s="9">
        <f xml:space="preserve">      2700</f>
        <v>2700</v>
      </c>
      <c r="F566" s="9"/>
    </row>
    <row r="567" spans="1:6" ht="12.75" x14ac:dyDescent="0.2">
      <c r="A567" s="9" t="s">
        <v>764</v>
      </c>
      <c r="B567" s="9">
        <f xml:space="preserve">     67900</f>
        <v>67900</v>
      </c>
      <c r="C567" s="9"/>
      <c r="D567" s="9" t="s">
        <v>897</v>
      </c>
      <c r="E567" s="9">
        <f xml:space="preserve">      2800</f>
        <v>2800</v>
      </c>
      <c r="F567" s="9"/>
    </row>
    <row r="568" spans="1:6" ht="12.75" x14ac:dyDescent="0.2">
      <c r="A568" s="9" t="s">
        <v>977</v>
      </c>
      <c r="B568" s="9">
        <f xml:space="preserve">     39900</f>
        <v>39900</v>
      </c>
      <c r="C568" s="9"/>
      <c r="D568" s="9" t="s">
        <v>832</v>
      </c>
      <c r="E568" s="9">
        <f xml:space="preserve">      1950</f>
        <v>1950</v>
      </c>
      <c r="F568" s="9"/>
    </row>
    <row r="569" spans="1:6" ht="12.75" x14ac:dyDescent="0.2">
      <c r="A569" s="9" t="s">
        <v>529</v>
      </c>
      <c r="B569" s="9">
        <f xml:space="preserve">     20400</f>
        <v>20400</v>
      </c>
      <c r="C569" s="9"/>
      <c r="D569" s="9" t="s">
        <v>1087</v>
      </c>
      <c r="E569" s="9">
        <f xml:space="preserve">       950</f>
        <v>950</v>
      </c>
      <c r="F569" s="9"/>
    </row>
    <row r="570" spans="1:6" ht="12.75" x14ac:dyDescent="0.2">
      <c r="A570" s="9" t="s">
        <v>529</v>
      </c>
      <c r="B570" s="9">
        <f xml:space="preserve">     19900</f>
        <v>19900</v>
      </c>
      <c r="C570" s="9"/>
      <c r="D570" s="9" t="s">
        <v>884</v>
      </c>
      <c r="E570" s="9">
        <f xml:space="preserve">      1350</f>
        <v>1350</v>
      </c>
      <c r="F570" s="9"/>
    </row>
    <row r="571" spans="1:6" ht="12.75" x14ac:dyDescent="0.2">
      <c r="A571" s="9" t="s">
        <v>1213</v>
      </c>
      <c r="B571" s="9">
        <f xml:space="preserve">      5200</f>
        <v>5200</v>
      </c>
      <c r="C571" s="9"/>
      <c r="D571" s="9" t="s">
        <v>1088</v>
      </c>
      <c r="E571" s="9">
        <f xml:space="preserve">       950</f>
        <v>950</v>
      </c>
      <c r="F571" s="9"/>
    </row>
    <row r="572" spans="1:6" ht="12.75" x14ac:dyDescent="0.2">
      <c r="A572" s="9" t="s">
        <v>707</v>
      </c>
      <c r="B572" s="9">
        <f xml:space="preserve">      2400</f>
        <v>2400</v>
      </c>
      <c r="C572" s="9"/>
      <c r="D572" s="9" t="s">
        <v>1229</v>
      </c>
      <c r="E572" s="9">
        <f xml:space="preserve">     69900</f>
        <v>69900</v>
      </c>
      <c r="F572" s="9"/>
    </row>
    <row r="573" spans="1:6" ht="12.75" x14ac:dyDescent="0.2">
      <c r="A573" s="9" t="s">
        <v>216</v>
      </c>
      <c r="B573" s="9">
        <f xml:space="preserve">     10500</f>
        <v>10500</v>
      </c>
      <c r="C573" s="9"/>
      <c r="D573" s="9" t="s">
        <v>1229</v>
      </c>
      <c r="E573" s="9">
        <f xml:space="preserve">     69400</f>
        <v>69400</v>
      </c>
      <c r="F573" s="9"/>
    </row>
    <row r="574" spans="1:6" ht="12.75" x14ac:dyDescent="0.2">
      <c r="A574" s="9" t="s">
        <v>1371</v>
      </c>
      <c r="B574" s="9">
        <f xml:space="preserve">      5100</f>
        <v>5100</v>
      </c>
      <c r="C574" s="9"/>
      <c r="D574" s="9" t="s">
        <v>1089</v>
      </c>
      <c r="E574" s="9">
        <f xml:space="preserve">     75500</f>
        <v>75500</v>
      </c>
      <c r="F574" s="9"/>
    </row>
    <row r="575" spans="1:6" ht="12.75" x14ac:dyDescent="0.2">
      <c r="A575" s="9" t="s">
        <v>1191</v>
      </c>
      <c r="B575" s="9">
        <f xml:space="preserve">      1200</f>
        <v>1200</v>
      </c>
      <c r="C575" s="9"/>
      <c r="D575" s="9" t="s">
        <v>1194</v>
      </c>
      <c r="E575" s="9">
        <f xml:space="preserve">     16400</f>
        <v>16400</v>
      </c>
      <c r="F575" s="9"/>
    </row>
    <row r="576" spans="1:6" ht="12.75" x14ac:dyDescent="0.2">
      <c r="A576" s="9" t="s">
        <v>1256</v>
      </c>
      <c r="B576" s="9">
        <f xml:space="preserve">      1700</f>
        <v>1700</v>
      </c>
      <c r="C576" s="9"/>
      <c r="D576" s="9" t="s">
        <v>1372</v>
      </c>
      <c r="E576" s="9">
        <f xml:space="preserve">     44800</f>
        <v>44800</v>
      </c>
      <c r="F576" s="9"/>
    </row>
    <row r="577" spans="1:6" ht="12.75" x14ac:dyDescent="0.2">
      <c r="A577" s="9" t="s">
        <v>852</v>
      </c>
      <c r="B577" s="9">
        <f xml:space="preserve">     96900</f>
        <v>96900</v>
      </c>
      <c r="C577" s="9"/>
      <c r="D577" s="9" t="s">
        <v>1298</v>
      </c>
      <c r="E577" s="9">
        <f xml:space="preserve">    219500</f>
        <v>219500</v>
      </c>
      <c r="F577" s="9"/>
    </row>
    <row r="578" spans="1:6" ht="12.75" x14ac:dyDescent="0.2">
      <c r="A578" s="9" t="s">
        <v>249</v>
      </c>
      <c r="B578" s="9">
        <f xml:space="preserve">    113600</f>
        <v>113600</v>
      </c>
      <c r="C578" s="9"/>
      <c r="D578" s="9" t="s">
        <v>468</v>
      </c>
      <c r="E578" s="9">
        <f xml:space="preserve">     45500</f>
        <v>45500</v>
      </c>
      <c r="F578" s="9"/>
    </row>
    <row r="579" spans="1:6" ht="12.75" x14ac:dyDescent="0.2">
      <c r="A579" s="9" t="s">
        <v>635</v>
      </c>
      <c r="B579" s="9">
        <f xml:space="preserve">     18300</f>
        <v>18300</v>
      </c>
      <c r="C579" s="9"/>
      <c r="D579" s="9" t="s">
        <v>885</v>
      </c>
      <c r="E579" s="9">
        <f xml:space="preserve">     85900</f>
        <v>85900</v>
      </c>
      <c r="F579" s="9"/>
    </row>
    <row r="580" spans="1:6" ht="12.75" x14ac:dyDescent="0.2">
      <c r="A580" s="9" t="s">
        <v>1500</v>
      </c>
      <c r="B580" s="9">
        <f xml:space="preserve">     28800</f>
        <v>28800</v>
      </c>
      <c r="C580" s="9"/>
      <c r="D580" s="9" t="s">
        <v>1039</v>
      </c>
      <c r="E580" s="9">
        <f xml:space="preserve">     83500</f>
        <v>83500</v>
      </c>
      <c r="F580" s="9"/>
    </row>
    <row r="581" spans="1:6" ht="12.75" x14ac:dyDescent="0.2">
      <c r="A581" s="9" t="s">
        <v>883</v>
      </c>
      <c r="B581" s="9">
        <f xml:space="preserve">     56600</f>
        <v>56600</v>
      </c>
      <c r="C581" s="9"/>
      <c r="D581" s="9" t="s">
        <v>1536</v>
      </c>
      <c r="E581" s="9">
        <f xml:space="preserve">    116500</f>
        <v>116500</v>
      </c>
      <c r="F581" s="9"/>
    </row>
    <row r="582" spans="1:6" ht="12.75" x14ac:dyDescent="0.2">
      <c r="A582" s="9" t="s">
        <v>541</v>
      </c>
      <c r="B582" s="9">
        <f xml:space="preserve">     80600</f>
        <v>80600</v>
      </c>
      <c r="C582" s="9"/>
      <c r="D582" s="9" t="s">
        <v>1090</v>
      </c>
      <c r="E582" s="9">
        <f xml:space="preserve">     32200</f>
        <v>32200</v>
      </c>
      <c r="F582" s="9"/>
    </row>
    <row r="583" spans="1:6" ht="12.75" x14ac:dyDescent="0.2">
      <c r="A583" s="9" t="s">
        <v>1090</v>
      </c>
      <c r="B583" s="9">
        <f xml:space="preserve">     32200</f>
        <v>32200</v>
      </c>
      <c r="C583" s="9"/>
      <c r="D583" s="9" t="s">
        <v>67</v>
      </c>
      <c r="E583" s="9">
        <f xml:space="preserve">      7500</f>
        <v>7500</v>
      </c>
      <c r="F583" s="9"/>
    </row>
    <row r="584" spans="1:6" ht="12.75" x14ac:dyDescent="0.2">
      <c r="A584" s="9" t="s">
        <v>1299</v>
      </c>
      <c r="B584" s="9">
        <f xml:space="preserve">     33900</f>
        <v>33900</v>
      </c>
      <c r="C584" s="9"/>
      <c r="D584" s="9" t="s">
        <v>445</v>
      </c>
      <c r="E584" s="9">
        <f xml:space="preserve">     10000</f>
        <v>10000</v>
      </c>
      <c r="F584" s="9"/>
    </row>
    <row r="585" spans="1:6" ht="12.75" x14ac:dyDescent="0.2">
      <c r="A585" s="9" t="s">
        <v>377</v>
      </c>
      <c r="B585" s="9">
        <f xml:space="preserve">     44990</f>
        <v>44990</v>
      </c>
      <c r="C585" s="9"/>
      <c r="D585" s="9" t="s">
        <v>445</v>
      </c>
      <c r="E585" s="9">
        <f xml:space="preserve">     10000</f>
        <v>10000</v>
      </c>
      <c r="F585" s="9"/>
    </row>
    <row r="586" spans="1:6" ht="12.75" x14ac:dyDescent="0.2">
      <c r="A586" s="9" t="s">
        <v>377</v>
      </c>
      <c r="B586" s="9">
        <f xml:space="preserve">     44900</f>
        <v>44900</v>
      </c>
      <c r="C586" s="9"/>
      <c r="D586" s="9" t="s">
        <v>1151</v>
      </c>
      <c r="E586" s="9">
        <f xml:space="preserve">    138800</f>
        <v>138800</v>
      </c>
      <c r="F586" s="9"/>
    </row>
    <row r="587" spans="1:6" ht="12.75" x14ac:dyDescent="0.2">
      <c r="A587" s="9" t="s">
        <v>1503</v>
      </c>
      <c r="B587" s="9">
        <f xml:space="preserve">     45300</f>
        <v>45300</v>
      </c>
      <c r="C587" s="9"/>
      <c r="D587" s="9" t="s">
        <v>1042</v>
      </c>
      <c r="E587" s="9">
        <f xml:space="preserve">     97900</f>
        <v>97900</v>
      </c>
      <c r="F587" s="9"/>
    </row>
    <row r="588" spans="1:6" ht="12.75" x14ac:dyDescent="0.2">
      <c r="A588" s="9" t="s">
        <v>1504</v>
      </c>
      <c r="B588" s="9">
        <f xml:space="preserve">     65500</f>
        <v>65500</v>
      </c>
      <c r="C588" s="9"/>
      <c r="D588" s="9" t="s">
        <v>1373</v>
      </c>
      <c r="E588" s="9">
        <f xml:space="preserve">     10100</f>
        <v>10100</v>
      </c>
      <c r="F588" s="9"/>
    </row>
    <row r="589" spans="1:6" ht="12.75" x14ac:dyDescent="0.2">
      <c r="A589" s="9" t="s">
        <v>1058</v>
      </c>
      <c r="B589" s="9">
        <f xml:space="preserve">     37400</f>
        <v>37400</v>
      </c>
      <c r="C589" s="9"/>
      <c r="D589" s="9" t="s">
        <v>571</v>
      </c>
      <c r="E589" s="9">
        <f xml:space="preserve">      5000</f>
        <v>5000</v>
      </c>
      <c r="F589" s="9"/>
    </row>
    <row r="590" spans="1:6" ht="12.75" x14ac:dyDescent="0.2">
      <c r="A590" s="9" t="s">
        <v>898</v>
      </c>
      <c r="B590" s="9">
        <f xml:space="preserve">     30500</f>
        <v>30500</v>
      </c>
      <c r="C590" s="9"/>
      <c r="D590" s="9" t="s">
        <v>423</v>
      </c>
      <c r="E590" s="9">
        <f xml:space="preserve">     52700</f>
        <v>52700</v>
      </c>
      <c r="F590" s="9"/>
    </row>
    <row r="591" spans="1:6" ht="12.75" x14ac:dyDescent="0.2">
      <c r="A591" s="9" t="s">
        <v>1000</v>
      </c>
      <c r="B591" s="9">
        <f xml:space="preserve">     88800</f>
        <v>88800</v>
      </c>
      <c r="C591" s="9"/>
      <c r="D591" s="9" t="s">
        <v>423</v>
      </c>
      <c r="E591" s="9">
        <f xml:space="preserve">     52700</f>
        <v>52700</v>
      </c>
      <c r="F591" s="9"/>
    </row>
    <row r="592" spans="1:6" ht="12.75" x14ac:dyDescent="0.2">
      <c r="A592" s="9" t="s">
        <v>1537</v>
      </c>
      <c r="B592" s="9">
        <f xml:space="preserve">     12500</f>
        <v>12500</v>
      </c>
      <c r="C592" s="9"/>
      <c r="D592" s="9" t="s">
        <v>1091</v>
      </c>
      <c r="E592" s="9">
        <f xml:space="preserve">      1800</f>
        <v>1800</v>
      </c>
      <c r="F592" s="9"/>
    </row>
    <row r="593" spans="1:6" ht="12.75" x14ac:dyDescent="0.2">
      <c r="A593" s="9" t="s">
        <v>205</v>
      </c>
      <c r="B593" s="9">
        <f xml:space="preserve">      9800</f>
        <v>9800</v>
      </c>
      <c r="C593" s="9"/>
      <c r="D593" s="9" t="s">
        <v>1091</v>
      </c>
      <c r="E593" s="9">
        <f xml:space="preserve">      1600</f>
        <v>1600</v>
      </c>
      <c r="F593" s="9"/>
    </row>
    <row r="594" spans="1:6" ht="12.75" x14ac:dyDescent="0.2">
      <c r="A594" s="9" t="s">
        <v>1040</v>
      </c>
      <c r="B594" s="9">
        <f xml:space="preserve">      1500</f>
        <v>1500</v>
      </c>
      <c r="C594" s="9"/>
      <c r="D594" s="9" t="s">
        <v>978</v>
      </c>
      <c r="E594" s="9">
        <f xml:space="preserve">     23700</f>
        <v>23700</v>
      </c>
      <c r="F594" s="9"/>
    </row>
    <row r="595" spans="1:6" ht="12.75" x14ac:dyDescent="0.2">
      <c r="A595" s="9" t="s">
        <v>1040</v>
      </c>
      <c r="B595" s="9">
        <f xml:space="preserve">      1500</f>
        <v>1500</v>
      </c>
      <c r="C595" s="9"/>
      <c r="D595" s="9" t="s">
        <v>1172</v>
      </c>
      <c r="E595" s="9">
        <f xml:space="preserve">      4000</f>
        <v>4000</v>
      </c>
      <c r="F595" s="9"/>
    </row>
    <row r="596" spans="1:6" ht="12.75" x14ac:dyDescent="0.2">
      <c r="A596" s="9" t="s">
        <v>474</v>
      </c>
      <c r="B596" s="9">
        <f xml:space="preserve">     22900</f>
        <v>22900</v>
      </c>
      <c r="C596" s="9"/>
      <c r="D596" s="9" t="s">
        <v>68</v>
      </c>
      <c r="E596" s="9">
        <f xml:space="preserve">      2000</f>
        <v>2000</v>
      </c>
      <c r="F596" s="9"/>
    </row>
    <row r="597" spans="1:6" ht="12.75" x14ac:dyDescent="0.2">
      <c r="A597" s="9" t="s">
        <v>1150</v>
      </c>
      <c r="B597" s="9">
        <f xml:space="preserve">     20400</f>
        <v>20400</v>
      </c>
      <c r="C597" s="9"/>
      <c r="D597" s="9" t="s">
        <v>572</v>
      </c>
      <c r="E597" s="9">
        <f xml:space="preserve">     50000</f>
        <v>50000</v>
      </c>
      <c r="F597" s="9"/>
    </row>
    <row r="598" spans="1:6" ht="12.75" x14ac:dyDescent="0.2">
      <c r="A598" s="9" t="s">
        <v>1150</v>
      </c>
      <c r="B598" s="9">
        <f xml:space="preserve">     20200</f>
        <v>20200</v>
      </c>
      <c r="C598" s="9"/>
      <c r="D598" s="9" t="s">
        <v>572</v>
      </c>
      <c r="E598" s="9">
        <f xml:space="preserve">     48200</f>
        <v>48200</v>
      </c>
      <c r="F598" s="9"/>
    </row>
    <row r="599" spans="1:6" ht="12.75" x14ac:dyDescent="0.2">
      <c r="A599" s="9" t="s">
        <v>862</v>
      </c>
      <c r="B599" s="9">
        <f xml:space="preserve">     61500</f>
        <v>61500</v>
      </c>
      <c r="C599" s="9"/>
      <c r="D599" s="9" t="s">
        <v>572</v>
      </c>
      <c r="E599" s="9">
        <f xml:space="preserve">     48000</f>
        <v>48000</v>
      </c>
      <c r="F599" s="9"/>
    </row>
    <row r="600" spans="1:6" ht="12.75" x14ac:dyDescent="0.2">
      <c r="A600" s="9" t="s">
        <v>853</v>
      </c>
      <c r="B600" s="9">
        <f xml:space="preserve">      6400</f>
        <v>6400</v>
      </c>
      <c r="C600" s="9"/>
      <c r="D600" s="9" t="s">
        <v>1330</v>
      </c>
      <c r="E600" s="9">
        <f xml:space="preserve">     32400</f>
        <v>32400</v>
      </c>
      <c r="F600" s="9"/>
    </row>
    <row r="601" spans="1:6" ht="12.75" x14ac:dyDescent="0.2">
      <c r="A601" s="9" t="s">
        <v>47</v>
      </c>
      <c r="B601" s="9">
        <f xml:space="preserve">     12900</f>
        <v>12900</v>
      </c>
      <c r="C601" s="9"/>
      <c r="D601" s="9" t="s">
        <v>1353</v>
      </c>
      <c r="E601" s="9">
        <f xml:space="preserve">      3600</f>
        <v>3600</v>
      </c>
      <c r="F601" s="9"/>
    </row>
    <row r="602" spans="1:6" ht="12.75" x14ac:dyDescent="0.2">
      <c r="A602" s="9" t="s">
        <v>116</v>
      </c>
      <c r="B602" s="9">
        <f xml:space="preserve">      5000</f>
        <v>5000</v>
      </c>
      <c r="C602" s="9"/>
      <c r="D602" s="9" t="s">
        <v>25</v>
      </c>
      <c r="E602" s="9">
        <f xml:space="preserve">      9200</f>
        <v>9200</v>
      </c>
      <c r="F602" s="9"/>
    </row>
    <row r="603" spans="1:6" ht="12.75" x14ac:dyDescent="0.2">
      <c r="A603" s="9" t="s">
        <v>22</v>
      </c>
      <c r="B603" s="9">
        <f xml:space="preserve">     49900</f>
        <v>49900</v>
      </c>
      <c r="C603" s="9"/>
      <c r="D603" s="9" t="s">
        <v>25</v>
      </c>
      <c r="E603" s="9">
        <f xml:space="preserve">      9200</f>
        <v>9200</v>
      </c>
      <c r="F603" s="9"/>
    </row>
    <row r="604" spans="1:6" ht="12.75" x14ac:dyDescent="0.2">
      <c r="A604" s="9" t="s">
        <v>22</v>
      </c>
      <c r="B604" s="9">
        <f xml:space="preserve">     49900</f>
        <v>49900</v>
      </c>
      <c r="C604" s="9"/>
      <c r="D604" s="9" t="s">
        <v>1507</v>
      </c>
      <c r="E604" s="9">
        <f xml:space="preserve">      5500</f>
        <v>5500</v>
      </c>
      <c r="F604" s="9"/>
    </row>
    <row r="605" spans="1:6" ht="12.75" x14ac:dyDescent="0.2">
      <c r="A605" s="9" t="s">
        <v>314</v>
      </c>
      <c r="B605" s="9">
        <f xml:space="preserve">     28990</f>
        <v>28990</v>
      </c>
      <c r="C605" s="9"/>
      <c r="D605" s="9" t="s">
        <v>1463</v>
      </c>
      <c r="E605" s="9">
        <f xml:space="preserve">     30300</f>
        <v>30300</v>
      </c>
      <c r="F605" s="9"/>
    </row>
    <row r="606" spans="1:6" ht="12.75" x14ac:dyDescent="0.2">
      <c r="A606" s="9" t="s">
        <v>182</v>
      </c>
      <c r="B606" s="9">
        <f xml:space="preserve">     35500</f>
        <v>35500</v>
      </c>
      <c r="C606" s="9"/>
      <c r="D606" s="9" t="s">
        <v>840</v>
      </c>
      <c r="E606" s="9">
        <f xml:space="preserve">     95100</f>
        <v>95100</v>
      </c>
      <c r="F606" s="9"/>
    </row>
    <row r="607" spans="1:6" ht="12.75" x14ac:dyDescent="0.2">
      <c r="A607" s="9" t="s">
        <v>23</v>
      </c>
      <c r="B607" s="9">
        <f xml:space="preserve">      8400</f>
        <v>8400</v>
      </c>
      <c r="C607" s="9"/>
      <c r="D607" s="9" t="s">
        <v>840</v>
      </c>
      <c r="E607" s="9">
        <f xml:space="preserve">     93300</f>
        <v>93300</v>
      </c>
      <c r="F607" s="9"/>
    </row>
    <row r="608" spans="1:6" ht="12.75" x14ac:dyDescent="0.2">
      <c r="A608" s="9" t="s">
        <v>1171</v>
      </c>
      <c r="B608" s="9">
        <f xml:space="preserve">     12300</f>
        <v>12300</v>
      </c>
      <c r="C608" s="9"/>
      <c r="D608" s="9" t="s">
        <v>92</v>
      </c>
      <c r="E608" s="9">
        <f xml:space="preserve">     17900</f>
        <v>17900</v>
      </c>
      <c r="F608" s="9"/>
    </row>
    <row r="609" spans="1:6" ht="12.75" x14ac:dyDescent="0.2">
      <c r="A609" s="9" t="s">
        <v>114</v>
      </c>
      <c r="B609" s="9">
        <f xml:space="preserve">     14990</f>
        <v>14990</v>
      </c>
      <c r="C609" s="9"/>
      <c r="D609" s="9" t="s">
        <v>92</v>
      </c>
      <c r="E609" s="9">
        <f xml:space="preserve">     17900</f>
        <v>17900</v>
      </c>
      <c r="F609" s="9"/>
    </row>
    <row r="610" spans="1:6" ht="12.75" x14ac:dyDescent="0.2">
      <c r="A610" s="9" t="s">
        <v>114</v>
      </c>
      <c r="B610" s="9">
        <f xml:space="preserve">     15600</f>
        <v>15600</v>
      </c>
      <c r="C610" s="9"/>
      <c r="D610" s="9" t="s">
        <v>197</v>
      </c>
      <c r="E610" s="9">
        <f xml:space="preserve">     30990</f>
        <v>30990</v>
      </c>
      <c r="F610" s="9"/>
    </row>
    <row r="611" spans="1:6" ht="12.75" x14ac:dyDescent="0.2">
      <c r="A611" s="9" t="s">
        <v>918</v>
      </c>
      <c r="B611" s="9">
        <f xml:space="preserve">     13600</f>
        <v>13600</v>
      </c>
      <c r="C611" s="9"/>
      <c r="D611" s="9" t="s">
        <v>197</v>
      </c>
      <c r="E611" s="9">
        <f xml:space="preserve">     30400</f>
        <v>30400</v>
      </c>
      <c r="F611" s="9"/>
    </row>
    <row r="612" spans="1:6" ht="12.75" x14ac:dyDescent="0.2">
      <c r="A612" s="9" t="s">
        <v>918</v>
      </c>
      <c r="B612" s="9">
        <f xml:space="preserve">     13600</f>
        <v>13600</v>
      </c>
      <c r="C612" s="9"/>
      <c r="D612" s="9" t="s">
        <v>295</v>
      </c>
      <c r="E612" s="9">
        <f xml:space="preserve">      6400</f>
        <v>6400</v>
      </c>
      <c r="F612" s="9"/>
    </row>
    <row r="613" spans="1:6" ht="12.75" x14ac:dyDescent="0.2">
      <c r="A613" s="9" t="s">
        <v>863</v>
      </c>
      <c r="B613" s="9">
        <f xml:space="preserve">     37000</f>
        <v>37000</v>
      </c>
      <c r="C613" s="9"/>
      <c r="D613" s="9" t="s">
        <v>295</v>
      </c>
      <c r="E613" s="9">
        <f xml:space="preserve">      6450</f>
        <v>6450</v>
      </c>
      <c r="F613" s="9"/>
    </row>
    <row r="614" spans="1:6" ht="12.75" x14ac:dyDescent="0.2">
      <c r="A614" s="9" t="s">
        <v>863</v>
      </c>
      <c r="B614" s="9">
        <f xml:space="preserve">     37000</f>
        <v>37000</v>
      </c>
      <c r="C614" s="9"/>
      <c r="D614" s="9" t="s">
        <v>236</v>
      </c>
      <c r="E614" s="9">
        <f xml:space="preserve">      9450</f>
        <v>9450</v>
      </c>
      <c r="F614" s="9"/>
    </row>
    <row r="615" spans="1:6" ht="12.75" x14ac:dyDescent="0.2">
      <c r="A615" s="9" t="s">
        <v>250</v>
      </c>
      <c r="B615" s="9">
        <f xml:space="preserve">     17900</f>
        <v>17900</v>
      </c>
      <c r="C615" s="9"/>
      <c r="D615" s="9" t="s">
        <v>484</v>
      </c>
      <c r="E615" s="9">
        <f xml:space="preserve">     44800</f>
        <v>44800</v>
      </c>
      <c r="F615" s="9"/>
    </row>
    <row r="616" spans="1:6" ht="12.75" x14ac:dyDescent="0.2">
      <c r="A616" s="9" t="s">
        <v>444</v>
      </c>
      <c r="B616" s="9">
        <f xml:space="preserve">     49500</f>
        <v>49500</v>
      </c>
      <c r="C616" s="9"/>
      <c r="D616" s="9" t="s">
        <v>484</v>
      </c>
      <c r="E616" s="9">
        <f xml:space="preserve">     44800</f>
        <v>44800</v>
      </c>
      <c r="F616" s="9"/>
    </row>
    <row r="617" spans="1:6" ht="12.75" x14ac:dyDescent="0.2">
      <c r="A617" s="9" t="s">
        <v>24</v>
      </c>
      <c r="B617" s="9">
        <f xml:space="preserve">     47900</f>
        <v>47900</v>
      </c>
      <c r="C617" s="9"/>
      <c r="D617" s="9" t="s">
        <v>1092</v>
      </c>
      <c r="E617" s="9">
        <f xml:space="preserve">     89500</f>
        <v>89500</v>
      </c>
      <c r="F617" s="9"/>
    </row>
    <row r="618" spans="1:6" ht="12.75" x14ac:dyDescent="0.2">
      <c r="A618" s="9" t="s">
        <v>381</v>
      </c>
      <c r="B618" s="9">
        <f xml:space="preserve">      3200</f>
        <v>3200</v>
      </c>
      <c r="C618" s="9"/>
      <c r="D618" s="9" t="s">
        <v>1508</v>
      </c>
      <c r="E618" s="9">
        <f xml:space="preserve">     54700</f>
        <v>54700</v>
      </c>
      <c r="F618" s="9"/>
    </row>
    <row r="619" spans="1:6" ht="12.75" x14ac:dyDescent="0.2">
      <c r="A619" s="9" t="s">
        <v>1329</v>
      </c>
      <c r="B619" s="9">
        <f xml:space="preserve">      2900</f>
        <v>2900</v>
      </c>
      <c r="C619" s="9"/>
      <c r="D619" s="9" t="s">
        <v>708</v>
      </c>
      <c r="E619" s="9">
        <f xml:space="preserve">     20000</f>
        <v>20000</v>
      </c>
      <c r="F619" s="9"/>
    </row>
    <row r="620" spans="1:6" ht="12.75" x14ac:dyDescent="0.2">
      <c r="A620" s="9" t="s">
        <v>1329</v>
      </c>
      <c r="B620" s="9">
        <f xml:space="preserve">      2850</f>
        <v>2850</v>
      </c>
      <c r="C620" s="9"/>
      <c r="D620" s="9" t="s">
        <v>899</v>
      </c>
      <c r="E620" s="9">
        <f xml:space="preserve">     21100</f>
        <v>21100</v>
      </c>
      <c r="F620" s="9"/>
    </row>
    <row r="621" spans="1:6" ht="12.75" x14ac:dyDescent="0.2">
      <c r="A621" s="9" t="s">
        <v>1457</v>
      </c>
      <c r="B621" s="9">
        <f xml:space="preserve">      2800</f>
        <v>2800</v>
      </c>
      <c r="C621" s="9"/>
      <c r="D621" s="9" t="s">
        <v>899</v>
      </c>
      <c r="E621" s="9">
        <f xml:space="preserve">     21100</f>
        <v>21100</v>
      </c>
      <c r="F621" s="9"/>
    </row>
    <row r="622" spans="1:6" ht="12.75" x14ac:dyDescent="0.2">
      <c r="A622" s="9" t="s">
        <v>1059</v>
      </c>
      <c r="B622" s="9">
        <f xml:space="preserve">      1850</f>
        <v>1850</v>
      </c>
      <c r="C622" s="9"/>
      <c r="D622" s="9" t="s">
        <v>504</v>
      </c>
      <c r="E622" s="9">
        <f xml:space="preserve">      6500</f>
        <v>6500</v>
      </c>
      <c r="F622" s="9"/>
    </row>
    <row r="623" spans="1:6" ht="12.75" x14ac:dyDescent="0.2">
      <c r="A623" s="9" t="s">
        <v>1041</v>
      </c>
      <c r="B623" s="9">
        <f xml:space="preserve">     33700</f>
        <v>33700</v>
      </c>
      <c r="C623" s="9"/>
      <c r="D623" s="9" t="s">
        <v>766</v>
      </c>
      <c r="E623" s="9">
        <f xml:space="preserve">      6990</f>
        <v>6990</v>
      </c>
      <c r="F623" s="9"/>
    </row>
    <row r="624" spans="1:6" ht="12.75" x14ac:dyDescent="0.2">
      <c r="A624" s="9" t="s">
        <v>48</v>
      </c>
      <c r="B624" s="9">
        <f xml:space="preserve">      7500</f>
        <v>7500</v>
      </c>
      <c r="C624" s="9"/>
      <c r="D624" s="9" t="s">
        <v>767</v>
      </c>
      <c r="E624" s="9">
        <f xml:space="preserve">     11400</f>
        <v>11400</v>
      </c>
      <c r="F624" s="9"/>
    </row>
    <row r="625" spans="1:6" ht="12.75" x14ac:dyDescent="0.2">
      <c r="A625" s="9" t="s">
        <v>48</v>
      </c>
      <c r="B625" s="9">
        <f xml:space="preserve">      7500</f>
        <v>7500</v>
      </c>
      <c r="C625" s="9"/>
      <c r="D625" s="9" t="s">
        <v>768</v>
      </c>
      <c r="E625" s="9">
        <f xml:space="preserve">     23300</f>
        <v>23300</v>
      </c>
      <c r="F625" s="9"/>
    </row>
    <row r="626" spans="1:6" ht="12.75" x14ac:dyDescent="0.2">
      <c r="A626" s="9" t="s">
        <v>1505</v>
      </c>
      <c r="B626" s="9">
        <f xml:space="preserve">     23600</f>
        <v>23600</v>
      </c>
      <c r="C626" s="9"/>
      <c r="D626" s="9" t="s">
        <v>1115</v>
      </c>
      <c r="E626" s="9">
        <f xml:space="preserve">     66900</f>
        <v>66900</v>
      </c>
      <c r="F626" s="9"/>
    </row>
    <row r="627" spans="1:6" ht="12.75" x14ac:dyDescent="0.2">
      <c r="A627" s="9" t="s">
        <v>422</v>
      </c>
      <c r="B627" s="9">
        <f xml:space="preserve">      3100</f>
        <v>3100</v>
      </c>
      <c r="C627" s="9"/>
      <c r="D627" s="9" t="s">
        <v>1257</v>
      </c>
      <c r="E627" s="9">
        <f xml:space="preserve">     25700</f>
        <v>25700</v>
      </c>
      <c r="F627" s="9"/>
    </row>
    <row r="628" spans="1:6" ht="12.75" x14ac:dyDescent="0.2">
      <c r="A628" s="9" t="s">
        <v>422</v>
      </c>
      <c r="B628" s="9">
        <f xml:space="preserve">      3100</f>
        <v>3100</v>
      </c>
      <c r="C628" s="9"/>
      <c r="D628" s="9" t="s">
        <v>886</v>
      </c>
      <c r="E628" s="9">
        <f xml:space="preserve">     30400</f>
        <v>30400</v>
      </c>
      <c r="F628" s="9"/>
    </row>
    <row r="629" spans="1:6" ht="12.75" x14ac:dyDescent="0.2">
      <c r="A629" s="9" t="s">
        <v>262</v>
      </c>
      <c r="B629" s="9">
        <f xml:space="preserve">     47900</f>
        <v>47900</v>
      </c>
      <c r="C629" s="9"/>
      <c r="D629" s="9" t="s">
        <v>1300</v>
      </c>
      <c r="E629" s="9">
        <f xml:space="preserve">     22800</f>
        <v>22800</v>
      </c>
      <c r="F629" s="9"/>
    </row>
    <row r="630" spans="1:6" ht="12.75" x14ac:dyDescent="0.2">
      <c r="A630" s="9" t="s">
        <v>262</v>
      </c>
      <c r="B630" s="9">
        <f xml:space="preserve">     47700</f>
        <v>47700</v>
      </c>
      <c r="C630" s="9"/>
      <c r="D630" s="9" t="s">
        <v>709</v>
      </c>
      <c r="E630" s="9">
        <f xml:space="preserve">    137500</f>
        <v>137500</v>
      </c>
      <c r="F630" s="9"/>
    </row>
    <row r="631" spans="1:6" ht="12.75" x14ac:dyDescent="0.2">
      <c r="A631" s="9" t="s">
        <v>196</v>
      </c>
      <c r="B631" s="9">
        <f xml:space="preserve">     26990</f>
        <v>26990</v>
      </c>
      <c r="C631" s="9"/>
      <c r="D631" s="9" t="s">
        <v>979</v>
      </c>
      <c r="E631" s="9">
        <f xml:space="preserve">     21900</f>
        <v>21900</v>
      </c>
      <c r="F631" s="9"/>
    </row>
    <row r="632" spans="1:6" ht="12.75" x14ac:dyDescent="0.2">
      <c r="A632" s="9" t="s">
        <v>196</v>
      </c>
      <c r="B632" s="9">
        <f xml:space="preserve">     26990</f>
        <v>26990</v>
      </c>
      <c r="C632" s="9"/>
      <c r="D632" s="9" t="s">
        <v>102</v>
      </c>
      <c r="E632" s="9">
        <f xml:space="preserve">     29990</f>
        <v>29990</v>
      </c>
      <c r="F632" s="9"/>
    </row>
    <row r="633" spans="1:6" ht="12.75" x14ac:dyDescent="0.2">
      <c r="A633" s="9" t="s">
        <v>74</v>
      </c>
      <c r="B633" s="9">
        <f xml:space="preserve">     42600</f>
        <v>42600</v>
      </c>
      <c r="C633" s="9"/>
      <c r="D633" s="9" t="s">
        <v>102</v>
      </c>
      <c r="E633" s="9">
        <f xml:space="preserve">     29400</f>
        <v>29400</v>
      </c>
      <c r="F633" s="9"/>
    </row>
    <row r="634" spans="1:6" ht="12.75" x14ac:dyDescent="0.2">
      <c r="A634" s="9" t="s">
        <v>74</v>
      </c>
      <c r="B634" s="9">
        <f xml:space="preserve">     40990</f>
        <v>40990</v>
      </c>
      <c r="C634" s="9"/>
      <c r="D634" s="9" t="s">
        <v>296</v>
      </c>
      <c r="E634" s="9">
        <f xml:space="preserve">     40900</f>
        <v>40900</v>
      </c>
      <c r="F634" s="9"/>
    </row>
    <row r="635" spans="1:6" ht="12.75" x14ac:dyDescent="0.2">
      <c r="A635" s="9" t="s">
        <v>74</v>
      </c>
      <c r="B635" s="9">
        <f xml:space="preserve">     38500</f>
        <v>38500</v>
      </c>
      <c r="C635" s="9"/>
      <c r="D635" s="9" t="s">
        <v>296</v>
      </c>
      <c r="E635" s="9">
        <f xml:space="preserve">     39300</f>
        <v>39300</v>
      </c>
      <c r="F635" s="9"/>
    </row>
    <row r="636" spans="1:6" ht="12.75" x14ac:dyDescent="0.2">
      <c r="A636" s="9" t="s">
        <v>1195</v>
      </c>
      <c r="B636" s="9">
        <f xml:space="preserve">     46100</f>
        <v>46100</v>
      </c>
      <c r="C636" s="9"/>
      <c r="D636" s="9" t="s">
        <v>360</v>
      </c>
      <c r="E636" s="9">
        <f xml:space="preserve">     56200</f>
        <v>56200</v>
      </c>
      <c r="F636" s="9"/>
    </row>
    <row r="637" spans="1:6" ht="12.75" x14ac:dyDescent="0.2">
      <c r="A637" s="9" t="s">
        <v>726</v>
      </c>
      <c r="B637" s="9">
        <f xml:space="preserve">    109500</f>
        <v>109500</v>
      </c>
      <c r="C637" s="9"/>
      <c r="D637" s="9" t="s">
        <v>1258</v>
      </c>
      <c r="E637" s="9">
        <f xml:space="preserve">     10500</f>
        <v>10500</v>
      </c>
      <c r="F637" s="9"/>
    </row>
    <row r="638" spans="1:6" ht="12.75" x14ac:dyDescent="0.2">
      <c r="A638" s="9" t="s">
        <v>726</v>
      </c>
      <c r="B638" s="9">
        <f xml:space="preserve">    109500</f>
        <v>109500</v>
      </c>
      <c r="C638" s="9"/>
      <c r="D638" s="9" t="s">
        <v>1259</v>
      </c>
      <c r="E638" s="9">
        <f xml:space="preserve">     13900</f>
        <v>13900</v>
      </c>
      <c r="F638" s="9"/>
    </row>
    <row r="639" spans="1:6" ht="12.75" x14ac:dyDescent="0.2">
      <c r="A639" s="9" t="s">
        <v>497</v>
      </c>
      <c r="B639" s="9">
        <f xml:space="preserve">     33200</f>
        <v>33200</v>
      </c>
      <c r="C639" s="9"/>
      <c r="D639" s="9" t="s">
        <v>868</v>
      </c>
      <c r="E639" s="9">
        <f xml:space="preserve">     31500</f>
        <v>31500</v>
      </c>
      <c r="F639" s="9"/>
    </row>
    <row r="640" spans="1:6" ht="12.75" x14ac:dyDescent="0.2">
      <c r="A640" s="9" t="s">
        <v>1506</v>
      </c>
      <c r="B640" s="9">
        <f xml:space="preserve">     43900</f>
        <v>43900</v>
      </c>
      <c r="C640" s="9"/>
      <c r="D640" s="9" t="s">
        <v>1301</v>
      </c>
      <c r="E640" s="9">
        <f xml:space="preserve">    106600</f>
        <v>106600</v>
      </c>
      <c r="F640" s="9"/>
    </row>
    <row r="641" spans="1:6" ht="12.75" x14ac:dyDescent="0.2">
      <c r="A641" s="9" t="s">
        <v>498</v>
      </c>
      <c r="B641" s="9">
        <f xml:space="preserve">     23300</f>
        <v>23300</v>
      </c>
      <c r="C641" s="9"/>
      <c r="D641" s="9" t="s">
        <v>1301</v>
      </c>
      <c r="E641" s="9">
        <f xml:space="preserve">    107900</f>
        <v>107900</v>
      </c>
      <c r="F641" s="9"/>
    </row>
    <row r="642" spans="1:6" ht="12.75" x14ac:dyDescent="0.2">
      <c r="A642" s="9" t="s">
        <v>1438</v>
      </c>
      <c r="B642" s="9">
        <f xml:space="preserve">     70800</f>
        <v>70800</v>
      </c>
      <c r="C642" s="9"/>
      <c r="D642" s="9" t="s">
        <v>322</v>
      </c>
      <c r="E642" s="9">
        <f xml:space="preserve">    105900</f>
        <v>105900</v>
      </c>
      <c r="F642" s="9"/>
    </row>
    <row r="643" spans="1:6" ht="12.75" x14ac:dyDescent="0.2">
      <c r="A643" s="9" t="s">
        <v>469</v>
      </c>
      <c r="B643" s="9">
        <f xml:space="preserve">     20900</f>
        <v>20900</v>
      </c>
      <c r="C643" s="9"/>
      <c r="D643" s="9" t="s">
        <v>801</v>
      </c>
      <c r="E643" s="9">
        <f xml:space="preserve">    142100</f>
        <v>142100</v>
      </c>
      <c r="F643" s="9"/>
    </row>
    <row r="644" spans="1:6" ht="12.75" x14ac:dyDescent="0.2">
      <c r="A644" s="9" t="s">
        <v>1439</v>
      </c>
      <c r="B644" s="9">
        <f xml:space="preserve">     13900</f>
        <v>13900</v>
      </c>
      <c r="C644" s="9"/>
      <c r="D644" s="9" t="s">
        <v>801</v>
      </c>
      <c r="E644" s="9">
        <f xml:space="preserve">    141500</f>
        <v>141500</v>
      </c>
      <c r="F644" s="9"/>
    </row>
    <row r="645" spans="1:6" ht="12.75" x14ac:dyDescent="0.2">
      <c r="A645" s="9" t="s">
        <v>1407</v>
      </c>
      <c r="B645" s="9">
        <f xml:space="preserve">      5400</f>
        <v>5400</v>
      </c>
      <c r="C645" s="9"/>
      <c r="D645" s="9" t="s">
        <v>1331</v>
      </c>
      <c r="E645" s="9">
        <f xml:space="preserve">     18100</f>
        <v>18100</v>
      </c>
      <c r="F645" s="9"/>
    </row>
    <row r="646" spans="1:6" ht="12.75" x14ac:dyDescent="0.2">
      <c r="A646" s="9" t="s">
        <v>1407</v>
      </c>
      <c r="B646" s="9">
        <f xml:space="preserve">      5750</f>
        <v>5750</v>
      </c>
      <c r="C646" s="9"/>
      <c r="D646" s="9" t="s">
        <v>367</v>
      </c>
      <c r="E646" s="9">
        <f xml:space="preserve">     55900</f>
        <v>55900</v>
      </c>
      <c r="F646" s="9"/>
    </row>
    <row r="647" spans="1:6" ht="12.75" x14ac:dyDescent="0.2">
      <c r="A647" s="9" t="s">
        <v>67</v>
      </c>
      <c r="B647" s="9">
        <f xml:space="preserve">      7500</f>
        <v>7500</v>
      </c>
      <c r="C647" s="9"/>
      <c r="D647" s="9" t="s">
        <v>1440</v>
      </c>
      <c r="E647" s="9">
        <f xml:space="preserve">    120400</f>
        <v>120400</v>
      </c>
      <c r="F647" s="9"/>
    </row>
    <row r="648" spans="1:6" ht="12.75" x14ac:dyDescent="0.2">
      <c r="A648" s="9" t="s">
        <v>887</v>
      </c>
      <c r="B648" s="9">
        <f xml:space="preserve">     92900</f>
        <v>92900</v>
      </c>
      <c r="C648" s="9"/>
      <c r="D648" s="9" t="s">
        <v>499</v>
      </c>
      <c r="E648" s="9">
        <f xml:space="preserve">     30000</f>
        <v>30000</v>
      </c>
      <c r="F648" s="9"/>
    </row>
    <row r="649" spans="1:6" ht="12.75" x14ac:dyDescent="0.2">
      <c r="A649" s="9" t="s">
        <v>40</v>
      </c>
      <c r="B649" s="9">
        <f xml:space="preserve">      3500</f>
        <v>3500</v>
      </c>
      <c r="C649" s="9"/>
      <c r="D649" s="9" t="s">
        <v>500</v>
      </c>
      <c r="E649" s="9">
        <f xml:space="preserve">     13300</f>
        <v>13300</v>
      </c>
      <c r="F649" s="9"/>
    </row>
    <row r="650" spans="1:6" ht="12.75" x14ac:dyDescent="0.2">
      <c r="A650" s="9" t="s">
        <v>40</v>
      </c>
      <c r="B650" s="9">
        <f xml:space="preserve">      3500</f>
        <v>3500</v>
      </c>
      <c r="C650" s="9"/>
      <c r="D650" s="9" t="s">
        <v>500</v>
      </c>
      <c r="E650" s="9">
        <f xml:space="preserve">     12400</f>
        <v>12400</v>
      </c>
      <c r="F650" s="9"/>
    </row>
    <row r="651" spans="1:6" ht="12.75" x14ac:dyDescent="0.2">
      <c r="A651" s="9" t="s">
        <v>198</v>
      </c>
      <c r="B651" s="9">
        <f xml:space="preserve">      3400</f>
        <v>3400</v>
      </c>
      <c r="C651" s="9"/>
      <c r="D651" s="9" t="s">
        <v>1303</v>
      </c>
      <c r="E651" s="9">
        <f xml:space="preserve">      3800</f>
        <v>3800</v>
      </c>
      <c r="F651" s="9"/>
    </row>
    <row r="652" spans="1:6" ht="12.75" x14ac:dyDescent="0.2">
      <c r="A652" s="9" t="s">
        <v>198</v>
      </c>
      <c r="B652" s="9">
        <f xml:space="preserve">      3400</f>
        <v>3400</v>
      </c>
      <c r="C652" s="9"/>
      <c r="D652" s="9" t="s">
        <v>1332</v>
      </c>
      <c r="E652" s="9">
        <f xml:space="preserve">    119400</f>
        <v>119400</v>
      </c>
      <c r="F652" s="9"/>
    </row>
    <row r="653" spans="1:6" ht="12.75" x14ac:dyDescent="0.2">
      <c r="A653" s="9" t="s">
        <v>609</v>
      </c>
      <c r="B653" s="9">
        <f xml:space="preserve">      6400</f>
        <v>6400</v>
      </c>
      <c r="C653" s="9"/>
      <c r="D653" s="9" t="s">
        <v>1181</v>
      </c>
      <c r="E653" s="9">
        <f xml:space="preserve">      2500</f>
        <v>2500</v>
      </c>
      <c r="F653" s="9"/>
    </row>
    <row r="654" spans="1:6" ht="12.75" x14ac:dyDescent="0.2">
      <c r="A654" s="9" t="s">
        <v>833</v>
      </c>
      <c r="B654" s="9">
        <f xml:space="preserve">      1700</f>
        <v>1700</v>
      </c>
      <c r="C654" s="9"/>
      <c r="D654" s="9" t="s">
        <v>1044</v>
      </c>
      <c r="E654" s="9">
        <f xml:space="preserve">      2500</f>
        <v>2500</v>
      </c>
      <c r="F654" s="9"/>
    </row>
    <row r="655" spans="1:6" ht="12.75" x14ac:dyDescent="0.2">
      <c r="A655" s="9" t="s">
        <v>1260</v>
      </c>
      <c r="B655" s="9">
        <f xml:space="preserve">     32400</f>
        <v>32400</v>
      </c>
      <c r="C655" s="9"/>
      <c r="D655" s="9" t="s">
        <v>748</v>
      </c>
      <c r="E655" s="9">
        <f xml:space="preserve">      2500</f>
        <v>2500</v>
      </c>
      <c r="F655" s="9"/>
    </row>
    <row r="656" spans="1:6" ht="12.75" x14ac:dyDescent="0.2">
      <c r="A656" s="9" t="s">
        <v>518</v>
      </c>
      <c r="B656" s="9">
        <f xml:space="preserve">       500</f>
        <v>500</v>
      </c>
      <c r="C656" s="9"/>
      <c r="D656" s="9" t="s">
        <v>749</v>
      </c>
      <c r="E656" s="9">
        <f xml:space="preserve">      2700</f>
        <v>2700</v>
      </c>
      <c r="F656" s="9"/>
    </row>
    <row r="657" spans="1:6" ht="12.75" x14ac:dyDescent="0.2">
      <c r="A657" s="9" t="s">
        <v>71</v>
      </c>
      <c r="B657" s="9">
        <f xml:space="preserve">       950</f>
        <v>950</v>
      </c>
      <c r="C657" s="9"/>
      <c r="D657" s="9" t="s">
        <v>611</v>
      </c>
      <c r="E657" s="9">
        <f xml:space="preserve">     35700</f>
        <v>35700</v>
      </c>
      <c r="F657" s="9"/>
    </row>
    <row r="658" spans="1:6" ht="12.75" x14ac:dyDescent="0.2">
      <c r="A658" s="9" t="s">
        <v>71</v>
      </c>
      <c r="B658" s="9">
        <f xml:space="preserve">       800</f>
        <v>800</v>
      </c>
      <c r="C658" s="9"/>
      <c r="D658" s="9" t="s">
        <v>558</v>
      </c>
      <c r="E658" s="9">
        <f xml:space="preserve">      2500</f>
        <v>2500</v>
      </c>
      <c r="F658" s="9"/>
    </row>
    <row r="659" spans="1:6" ht="12.75" x14ac:dyDescent="0.2">
      <c r="A659" s="9" t="s">
        <v>747</v>
      </c>
      <c r="B659" s="9">
        <f xml:space="preserve">      1350</f>
        <v>1350</v>
      </c>
      <c r="C659" s="9"/>
      <c r="D659" s="9" t="s">
        <v>558</v>
      </c>
      <c r="E659" s="9">
        <f xml:space="preserve">      2500</f>
        <v>2500</v>
      </c>
      <c r="F659" s="9"/>
    </row>
    <row r="660" spans="1:6" ht="12.75" x14ac:dyDescent="0.2">
      <c r="A660" s="9" t="s">
        <v>519</v>
      </c>
      <c r="B660" s="9">
        <f xml:space="preserve">      1050</f>
        <v>1050</v>
      </c>
      <c r="C660" s="9"/>
      <c r="D660" s="9" t="s">
        <v>103</v>
      </c>
      <c r="E660" s="9">
        <f xml:space="preserve">     33800</f>
        <v>33800</v>
      </c>
      <c r="F660" s="9"/>
    </row>
    <row r="661" spans="1:6" ht="12.75" x14ac:dyDescent="0.2">
      <c r="A661" s="9" t="s">
        <v>1354</v>
      </c>
      <c r="B661" s="9">
        <f xml:space="preserve">      1550</f>
        <v>1550</v>
      </c>
      <c r="C661" s="9"/>
      <c r="D661" s="9" t="s">
        <v>103</v>
      </c>
      <c r="E661" s="9">
        <f xml:space="preserve">     33800</f>
        <v>33800</v>
      </c>
      <c r="F661" s="9"/>
    </row>
    <row r="662" spans="1:6" ht="12.75" x14ac:dyDescent="0.2">
      <c r="A662" s="9" t="s">
        <v>302</v>
      </c>
      <c r="B662" s="9">
        <f xml:space="preserve">      1650</f>
        <v>1650</v>
      </c>
      <c r="C662" s="9"/>
      <c r="D662" s="9" t="s">
        <v>506</v>
      </c>
      <c r="E662" s="9">
        <f xml:space="preserve">     77800</f>
        <v>77800</v>
      </c>
      <c r="F662" s="9"/>
    </row>
    <row r="663" spans="1:6" ht="12.75" x14ac:dyDescent="0.2">
      <c r="A663" s="9" t="s">
        <v>206</v>
      </c>
      <c r="B663" s="9">
        <f xml:space="preserve">      2900</f>
        <v>2900</v>
      </c>
      <c r="C663" s="9"/>
      <c r="D663" s="9" t="s">
        <v>1173</v>
      </c>
      <c r="E663" s="9">
        <f xml:space="preserve">     75500</f>
        <v>75500</v>
      </c>
      <c r="F663" s="9"/>
    </row>
    <row r="664" spans="1:6" ht="12.75" x14ac:dyDescent="0.2">
      <c r="A664" s="9" t="s">
        <v>207</v>
      </c>
      <c r="B664" s="9">
        <f xml:space="preserve">      3000</f>
        <v>3000</v>
      </c>
      <c r="C664" s="9"/>
      <c r="D664" s="9" t="s">
        <v>1512</v>
      </c>
      <c r="E664" s="9">
        <f xml:space="preserve">    104990</f>
        <v>104990</v>
      </c>
      <c r="F664" s="9"/>
    </row>
    <row r="665" spans="1:6" ht="12.75" x14ac:dyDescent="0.2">
      <c r="A665" s="9" t="s">
        <v>1214</v>
      </c>
      <c r="B665" s="9">
        <f xml:space="preserve">      6300</f>
        <v>6300</v>
      </c>
      <c r="C665" s="9"/>
      <c r="D665" s="9" t="s">
        <v>1152</v>
      </c>
      <c r="E665" s="9">
        <f xml:space="preserve">     62900</f>
        <v>62900</v>
      </c>
      <c r="F665" s="9"/>
    </row>
    <row r="666" spans="1:6" ht="12.75" x14ac:dyDescent="0.2">
      <c r="A666" s="9" t="s">
        <v>1214</v>
      </c>
      <c r="B666" s="9">
        <f xml:space="preserve">      6200</f>
        <v>6200</v>
      </c>
      <c r="C666" s="9"/>
      <c r="D666" s="9" t="s">
        <v>1152</v>
      </c>
      <c r="E666" s="9">
        <f xml:space="preserve">     62900</f>
        <v>62900</v>
      </c>
      <c r="F666" s="9"/>
    </row>
    <row r="667" spans="1:6" ht="12.75" x14ac:dyDescent="0.2">
      <c r="A667" s="9" t="s">
        <v>1196</v>
      </c>
      <c r="B667" s="9">
        <f xml:space="preserve">     37800</f>
        <v>37800</v>
      </c>
      <c r="C667" s="9"/>
      <c r="D667" s="9" t="s">
        <v>1093</v>
      </c>
      <c r="E667" s="9">
        <f xml:space="preserve">     63200</f>
        <v>63200</v>
      </c>
      <c r="F667" s="9"/>
    </row>
    <row r="668" spans="1:6" ht="12.75" x14ac:dyDescent="0.2">
      <c r="A668" s="9" t="s">
        <v>1043</v>
      </c>
      <c r="B668" s="9">
        <f xml:space="preserve">     29900</f>
        <v>29900</v>
      </c>
      <c r="C668" s="9"/>
      <c r="D668" s="9" t="s">
        <v>919</v>
      </c>
      <c r="E668" s="9">
        <f xml:space="preserve">    103990</f>
        <v>103990</v>
      </c>
      <c r="F668" s="9"/>
    </row>
    <row r="669" spans="1:6" ht="12.75" x14ac:dyDescent="0.2">
      <c r="A669" s="9" t="s">
        <v>683</v>
      </c>
      <c r="B669" s="9">
        <f xml:space="preserve">     47200</f>
        <v>47200</v>
      </c>
      <c r="C669" s="9"/>
      <c r="D669" s="9" t="s">
        <v>1153</v>
      </c>
      <c r="E669" s="9">
        <f xml:space="preserve">     38990</f>
        <v>38990</v>
      </c>
      <c r="F669" s="9"/>
    </row>
    <row r="670" spans="1:6" ht="12.75" x14ac:dyDescent="0.2">
      <c r="A670" s="9" t="s">
        <v>435</v>
      </c>
      <c r="B670" s="9">
        <f xml:space="preserve">       970</f>
        <v>970</v>
      </c>
      <c r="C670" s="9"/>
      <c r="D670" s="9" t="s">
        <v>346</v>
      </c>
      <c r="E670" s="9">
        <f xml:space="preserve">     92100</f>
        <v>92100</v>
      </c>
      <c r="F670" s="9"/>
    </row>
    <row r="671" spans="1:6" ht="12.75" x14ac:dyDescent="0.2">
      <c r="A671" s="9" t="s">
        <v>297</v>
      </c>
      <c r="B671" s="9">
        <f xml:space="preserve">       670</f>
        <v>670</v>
      </c>
      <c r="C671" s="9"/>
      <c r="D671" s="9" t="s">
        <v>1513</v>
      </c>
      <c r="E671" s="9">
        <f xml:space="preserve">    279500</f>
        <v>279500</v>
      </c>
      <c r="F671" s="9"/>
    </row>
    <row r="672" spans="1:6" ht="12.75" x14ac:dyDescent="0.2">
      <c r="A672" s="9" t="s">
        <v>297</v>
      </c>
      <c r="B672" s="9">
        <f xml:space="preserve">       670</f>
        <v>670</v>
      </c>
      <c r="C672" s="9"/>
      <c r="D672" s="9" t="s">
        <v>1199</v>
      </c>
      <c r="E672" s="9">
        <f xml:space="preserve">     82900</f>
        <v>82900</v>
      </c>
      <c r="F672" s="9"/>
    </row>
    <row r="673" spans="1:6" ht="12.75" x14ac:dyDescent="0.2">
      <c r="A673" s="9" t="s">
        <v>1180</v>
      </c>
      <c r="B673" s="9">
        <f xml:space="preserve">      3600</f>
        <v>3600</v>
      </c>
      <c r="C673" s="9"/>
      <c r="D673" s="9" t="s">
        <v>612</v>
      </c>
      <c r="E673" s="9">
        <f xml:space="preserve">     26200</f>
        <v>26200</v>
      </c>
      <c r="F673" s="9"/>
    </row>
    <row r="674" spans="1:6" ht="12.75" x14ac:dyDescent="0.2">
      <c r="A674" s="9" t="s">
        <v>1180</v>
      </c>
      <c r="B674" s="9">
        <f xml:space="preserve">      3600</f>
        <v>3600</v>
      </c>
      <c r="C674" s="9"/>
      <c r="D674" s="9" t="s">
        <v>687</v>
      </c>
      <c r="E674" s="9">
        <f xml:space="preserve">     27800</f>
        <v>27800</v>
      </c>
      <c r="F674" s="9"/>
    </row>
    <row r="675" spans="1:6" ht="12.75" x14ac:dyDescent="0.2">
      <c r="A675" s="9" t="s">
        <v>1197</v>
      </c>
      <c r="B675" s="9">
        <f xml:space="preserve">      2050</f>
        <v>2050</v>
      </c>
      <c r="C675" s="9"/>
      <c r="D675" s="9" t="s">
        <v>1060</v>
      </c>
      <c r="E675" s="9">
        <f xml:space="preserve">     16950</f>
        <v>16950</v>
      </c>
      <c r="F675" s="9"/>
    </row>
    <row r="676" spans="1:6" ht="12.75" x14ac:dyDescent="0.2">
      <c r="A676" s="9" t="s">
        <v>1197</v>
      </c>
      <c r="B676" s="9">
        <f xml:space="preserve">      2000</f>
        <v>2000</v>
      </c>
      <c r="C676" s="9"/>
      <c r="D676" s="9" t="s">
        <v>613</v>
      </c>
      <c r="E676" s="9">
        <f xml:space="preserve">      2100</f>
        <v>2100</v>
      </c>
      <c r="F676" s="9"/>
    </row>
    <row r="677" spans="1:6" ht="12.75" x14ac:dyDescent="0.2">
      <c r="A677" s="9" t="s">
        <v>1197</v>
      </c>
      <c r="B677" s="9">
        <f xml:space="preserve">      1950</f>
        <v>1950</v>
      </c>
      <c r="C677" s="9"/>
      <c r="D677" s="9" t="s">
        <v>1094</v>
      </c>
      <c r="E677" s="9">
        <f xml:space="preserve">    126900</f>
        <v>126900</v>
      </c>
      <c r="F677" s="9"/>
    </row>
    <row r="678" spans="1:6" ht="12.75" x14ac:dyDescent="0.2">
      <c r="A678" s="9" t="s">
        <v>684</v>
      </c>
      <c r="B678" s="9">
        <f xml:space="preserve">    141500</f>
        <v>141500</v>
      </c>
      <c r="C678" s="9"/>
      <c r="D678" s="9" t="s">
        <v>688</v>
      </c>
      <c r="E678" s="9">
        <f xml:space="preserve">     49990</f>
        <v>49990</v>
      </c>
      <c r="F678" s="9"/>
    </row>
    <row r="679" spans="1:6" ht="12.75" x14ac:dyDescent="0.2">
      <c r="A679" s="9" t="s">
        <v>685</v>
      </c>
      <c r="B679" s="9">
        <f xml:space="preserve">    187500</f>
        <v>187500</v>
      </c>
      <c r="C679" s="9"/>
      <c r="D679" s="9" t="s">
        <v>834</v>
      </c>
      <c r="E679" s="9">
        <f xml:space="preserve">     27990</f>
        <v>27990</v>
      </c>
      <c r="F679" s="9"/>
    </row>
    <row r="680" spans="1:6" ht="12.75" x14ac:dyDescent="0.2">
      <c r="A680" s="9" t="s">
        <v>1509</v>
      </c>
      <c r="B680" s="9">
        <f xml:space="preserve">    120900</f>
        <v>120900</v>
      </c>
      <c r="C680" s="9"/>
      <c r="D680" s="9" t="s">
        <v>1045</v>
      </c>
      <c r="E680" s="9">
        <f xml:space="preserve">     23100</f>
        <v>23100</v>
      </c>
      <c r="F680" s="9"/>
    </row>
    <row r="681" spans="1:6" ht="12.75" x14ac:dyDescent="0.2">
      <c r="A681" s="9" t="s">
        <v>88</v>
      </c>
      <c r="B681" s="9">
        <f xml:space="preserve">     26900</f>
        <v>26900</v>
      </c>
      <c r="C681" s="9"/>
      <c r="D681" s="9" t="s">
        <v>1095</v>
      </c>
      <c r="E681" s="9">
        <f xml:space="preserve">     21500</f>
        <v>21500</v>
      </c>
      <c r="F681" s="9"/>
    </row>
    <row r="682" spans="1:6" ht="12.75" x14ac:dyDescent="0.2">
      <c r="A682" s="9" t="s">
        <v>208</v>
      </c>
      <c r="B682" s="9">
        <f xml:space="preserve">     36500</f>
        <v>36500</v>
      </c>
      <c r="C682" s="9"/>
      <c r="D682" s="9" t="s">
        <v>1095</v>
      </c>
      <c r="E682" s="9">
        <f xml:space="preserve">     21500</f>
        <v>21500</v>
      </c>
      <c r="F682" s="9"/>
    </row>
    <row r="683" spans="1:6" ht="12.75" x14ac:dyDescent="0.2">
      <c r="A683" s="9" t="s">
        <v>610</v>
      </c>
      <c r="B683" s="9">
        <f xml:space="preserve">     19400</f>
        <v>19400</v>
      </c>
      <c r="C683" s="9"/>
      <c r="D683" s="9" t="s">
        <v>1514</v>
      </c>
      <c r="E683" s="9">
        <f xml:space="preserve">     22700</f>
        <v>22700</v>
      </c>
      <c r="F683" s="9"/>
    </row>
    <row r="684" spans="1:6" ht="12.75" x14ac:dyDescent="0.2">
      <c r="A684" s="9" t="s">
        <v>610</v>
      </c>
      <c r="B684" s="9">
        <f xml:space="preserve">     18990</f>
        <v>18990</v>
      </c>
      <c r="C684" s="9"/>
      <c r="D684" s="9" t="s">
        <v>592</v>
      </c>
      <c r="E684" s="9">
        <f xml:space="preserve">     29900</f>
        <v>29900</v>
      </c>
      <c r="F684" s="9"/>
    </row>
    <row r="685" spans="1:6" ht="12.75" x14ac:dyDescent="0.2">
      <c r="A685" s="9" t="s">
        <v>686</v>
      </c>
      <c r="B685" s="9">
        <f xml:space="preserve">     15200</f>
        <v>15200</v>
      </c>
      <c r="C685" s="9"/>
      <c r="D685" s="9" t="s">
        <v>26</v>
      </c>
      <c r="E685" s="9">
        <f xml:space="preserve">     41500</f>
        <v>41500</v>
      </c>
      <c r="F685" s="9"/>
    </row>
    <row r="686" spans="1:6" ht="12.75" x14ac:dyDescent="0.2">
      <c r="A686" s="9" t="s">
        <v>710</v>
      </c>
      <c r="B686" s="9">
        <f xml:space="preserve">     20800</f>
        <v>20800</v>
      </c>
      <c r="C686" s="9"/>
      <c r="D686" s="9" t="s">
        <v>368</v>
      </c>
      <c r="E686" s="9">
        <f xml:space="preserve">    123900</f>
        <v>123900</v>
      </c>
      <c r="F686" s="9"/>
    </row>
    <row r="687" spans="1:6" ht="12.75" x14ac:dyDescent="0.2">
      <c r="A687" s="9" t="s">
        <v>710</v>
      </c>
      <c r="B687" s="9">
        <f xml:space="preserve">     20800</f>
        <v>20800</v>
      </c>
      <c r="C687" s="9"/>
      <c r="D687" s="9" t="s">
        <v>1304</v>
      </c>
      <c r="E687" s="9">
        <f xml:space="preserve">     65200</f>
        <v>65200</v>
      </c>
      <c r="F687" s="9"/>
    </row>
    <row r="688" spans="1:6" ht="12.75" x14ac:dyDescent="0.2">
      <c r="A688" s="9" t="s">
        <v>573</v>
      </c>
      <c r="B688" s="9">
        <f xml:space="preserve">       600</f>
        <v>600</v>
      </c>
      <c r="C688" s="9"/>
      <c r="D688" s="9" t="s">
        <v>1305</v>
      </c>
      <c r="E688" s="9">
        <f xml:space="preserve">     43100</f>
        <v>43100</v>
      </c>
      <c r="F688" s="9"/>
    </row>
    <row r="689" spans="1:6" ht="12.75" x14ac:dyDescent="0.2">
      <c r="A689" s="9" t="s">
        <v>624</v>
      </c>
      <c r="B689" s="9">
        <f xml:space="preserve">      9000</f>
        <v>9000</v>
      </c>
      <c r="C689" s="9"/>
      <c r="D689" s="9" t="s">
        <v>888</v>
      </c>
      <c r="E689" s="9">
        <f xml:space="preserve">     35000</f>
        <v>35000</v>
      </c>
      <c r="F689" s="9"/>
    </row>
    <row r="690" spans="1:6" ht="12.75" x14ac:dyDescent="0.2">
      <c r="A690" s="9" t="s">
        <v>711</v>
      </c>
      <c r="B690" s="9">
        <f xml:space="preserve">     11800</f>
        <v>11800</v>
      </c>
      <c r="C690" s="9"/>
      <c r="D690" s="9" t="s">
        <v>1154</v>
      </c>
      <c r="E690" s="9">
        <f xml:space="preserve">     51500</f>
        <v>51500</v>
      </c>
      <c r="F690" s="9"/>
    </row>
    <row r="691" spans="1:6" ht="12.75" x14ac:dyDescent="0.2">
      <c r="A691" s="9" t="s">
        <v>711</v>
      </c>
      <c r="B691" s="9">
        <f xml:space="preserve">     11900</f>
        <v>11900</v>
      </c>
      <c r="C691" s="9"/>
      <c r="D691" s="9" t="s">
        <v>712</v>
      </c>
      <c r="E691" s="9">
        <f xml:space="preserve">     26900</f>
        <v>26900</v>
      </c>
      <c r="F691" s="9"/>
    </row>
    <row r="692" spans="1:6" ht="12.75" x14ac:dyDescent="0.2">
      <c r="A692" s="9" t="s">
        <v>51</v>
      </c>
      <c r="B692" s="9">
        <f xml:space="preserve">      5000</f>
        <v>5000</v>
      </c>
      <c r="C692" s="9"/>
      <c r="D692" s="9" t="s">
        <v>712</v>
      </c>
      <c r="E692" s="9">
        <f xml:space="preserve">     25900</f>
        <v>25900</v>
      </c>
      <c r="F692" s="9"/>
    </row>
    <row r="693" spans="1:6" ht="12.75" x14ac:dyDescent="0.2">
      <c r="A693" s="9" t="s">
        <v>1116</v>
      </c>
      <c r="B693" s="9">
        <f xml:space="preserve">      4050</f>
        <v>4050</v>
      </c>
      <c r="C693" s="9"/>
      <c r="D693" s="9" t="s">
        <v>889</v>
      </c>
      <c r="E693" s="9">
        <f xml:space="preserve">     35600</f>
        <v>35600</v>
      </c>
      <c r="F693" s="9"/>
    </row>
    <row r="694" spans="1:6" ht="12.75" x14ac:dyDescent="0.2">
      <c r="A694" s="9" t="s">
        <v>1408</v>
      </c>
      <c r="B694" s="9">
        <f xml:space="preserve">      8800</f>
        <v>8800</v>
      </c>
      <c r="C694" s="9"/>
      <c r="D694" s="9" t="s">
        <v>920</v>
      </c>
      <c r="E694" s="9">
        <f xml:space="preserve">     18900</f>
        <v>18900</v>
      </c>
      <c r="F694" s="9"/>
    </row>
    <row r="695" spans="1:6" ht="12.75" x14ac:dyDescent="0.2">
      <c r="A695" s="9" t="s">
        <v>446</v>
      </c>
      <c r="B695" s="9">
        <f xml:space="preserve">      7100</f>
        <v>7100</v>
      </c>
      <c r="C695" s="9"/>
      <c r="D695" s="9" t="s">
        <v>1129</v>
      </c>
      <c r="E695" s="9">
        <f xml:space="preserve">      5500</f>
        <v>5500</v>
      </c>
      <c r="F695" s="9"/>
    </row>
    <row r="696" spans="1:6" ht="12.75" x14ac:dyDescent="0.2">
      <c r="A696" s="9" t="s">
        <v>1261</v>
      </c>
      <c r="B696" s="9">
        <f xml:space="preserve">     27900</f>
        <v>27900</v>
      </c>
      <c r="C696" s="9"/>
      <c r="D696" s="9" t="s">
        <v>1046</v>
      </c>
      <c r="E696" s="9">
        <f xml:space="preserve">      6000</f>
        <v>6000</v>
      </c>
      <c r="F696" s="9"/>
    </row>
    <row r="697" spans="1:6" ht="12.75" x14ac:dyDescent="0.2">
      <c r="A697" s="9" t="s">
        <v>1458</v>
      </c>
      <c r="B697" s="9">
        <f xml:space="preserve">      2990</f>
        <v>2990</v>
      </c>
      <c r="C697" s="9"/>
      <c r="D697" s="9" t="s">
        <v>689</v>
      </c>
      <c r="E697" s="9">
        <f xml:space="preserve">     34900</f>
        <v>34900</v>
      </c>
      <c r="F697" s="9"/>
    </row>
    <row r="698" spans="1:6" ht="12.75" x14ac:dyDescent="0.2">
      <c r="A698" s="9" t="s">
        <v>1510</v>
      </c>
      <c r="B698" s="9">
        <f xml:space="preserve">      3300</f>
        <v>3300</v>
      </c>
      <c r="C698" s="9"/>
      <c r="D698" s="9" t="s">
        <v>585</v>
      </c>
      <c r="E698" s="9">
        <f xml:space="preserve">      7600</f>
        <v>7600</v>
      </c>
      <c r="F698" s="9"/>
    </row>
    <row r="699" spans="1:6" ht="12.75" x14ac:dyDescent="0.2">
      <c r="A699" s="9" t="s">
        <v>1198</v>
      </c>
      <c r="B699" s="9">
        <f xml:space="preserve">    184200</f>
        <v>184200</v>
      </c>
      <c r="C699" s="9"/>
      <c r="D699" s="9" t="s">
        <v>1278</v>
      </c>
      <c r="E699" s="9">
        <f xml:space="preserve">      7990</f>
        <v>7990</v>
      </c>
      <c r="F699" s="9"/>
    </row>
    <row r="700" spans="1:6" ht="12.75" x14ac:dyDescent="0.2">
      <c r="A700" s="9" t="s">
        <v>470</v>
      </c>
      <c r="B700" s="9">
        <f xml:space="preserve">     79500</f>
        <v>79500</v>
      </c>
      <c r="C700" s="9"/>
      <c r="D700" s="9" t="s">
        <v>1279</v>
      </c>
      <c r="E700" s="9">
        <f xml:space="preserve">     18100</f>
        <v>18100</v>
      </c>
      <c r="F700" s="9"/>
    </row>
    <row r="701" spans="1:6" ht="12.75" x14ac:dyDescent="0.2">
      <c r="A701" s="9" t="s">
        <v>470</v>
      </c>
      <c r="B701" s="9">
        <f xml:space="preserve">     78900</f>
        <v>78900</v>
      </c>
      <c r="C701" s="9"/>
      <c r="D701" s="9" t="s">
        <v>1538</v>
      </c>
      <c r="E701" s="9">
        <f xml:space="preserve">     10800</f>
        <v>10800</v>
      </c>
      <c r="F701" s="9"/>
    </row>
    <row r="702" spans="1:6" ht="12.75" x14ac:dyDescent="0.2">
      <c r="A702" s="9" t="s">
        <v>470</v>
      </c>
      <c r="B702" s="9">
        <f xml:space="preserve">     79500</f>
        <v>79500</v>
      </c>
      <c r="C702" s="9"/>
      <c r="D702" s="9" t="s">
        <v>900</v>
      </c>
      <c r="E702" s="9">
        <f xml:space="preserve">     10500</f>
        <v>10500</v>
      </c>
      <c r="F702" s="9"/>
    </row>
    <row r="703" spans="1:6" ht="12.75" x14ac:dyDescent="0.2">
      <c r="A703" s="9" t="s">
        <v>183</v>
      </c>
      <c r="B703" s="9">
        <f xml:space="preserve">     99900</f>
        <v>99900</v>
      </c>
      <c r="C703" s="9"/>
      <c r="D703" s="9" t="s">
        <v>900</v>
      </c>
      <c r="E703" s="9">
        <f xml:space="preserve">     10900</f>
        <v>10900</v>
      </c>
      <c r="F703" s="9"/>
    </row>
    <row r="704" spans="1:6" ht="12.75" x14ac:dyDescent="0.2">
      <c r="A704" s="9" t="s">
        <v>183</v>
      </c>
      <c r="B704" s="9">
        <f xml:space="preserve">     94900</f>
        <v>94900</v>
      </c>
      <c r="C704" s="9"/>
      <c r="D704" s="9" t="s">
        <v>559</v>
      </c>
      <c r="E704" s="9">
        <f xml:space="preserve">      3600</f>
        <v>3600</v>
      </c>
      <c r="F704" s="9"/>
    </row>
    <row r="705" spans="1:6" ht="12.75" x14ac:dyDescent="0.2">
      <c r="A705" s="9" t="s">
        <v>505</v>
      </c>
      <c r="B705" s="9">
        <f xml:space="preserve">     41500</f>
        <v>41500</v>
      </c>
      <c r="C705" s="9"/>
      <c r="D705" s="9" t="s">
        <v>235</v>
      </c>
      <c r="E705" s="9">
        <f xml:space="preserve">       950</f>
        <v>950</v>
      </c>
      <c r="F705" s="9"/>
    </row>
    <row r="706" spans="1:6" ht="12.75" x14ac:dyDescent="0.2">
      <c r="A706" s="9" t="s">
        <v>505</v>
      </c>
      <c r="B706" s="9">
        <f xml:space="preserve">     41400</f>
        <v>41400</v>
      </c>
      <c r="C706" s="9"/>
      <c r="D706" s="9" t="s">
        <v>263</v>
      </c>
      <c r="E706" s="9">
        <f xml:space="preserve">     34200</f>
        <v>34200</v>
      </c>
      <c r="F706" s="9"/>
    </row>
    <row r="707" spans="1:6" ht="12.75" x14ac:dyDescent="0.2">
      <c r="A707" s="9" t="s">
        <v>1390</v>
      </c>
      <c r="B707" s="9">
        <f xml:space="preserve">    222900</f>
        <v>222900</v>
      </c>
      <c r="C707" s="9"/>
      <c r="D707" s="9" t="s">
        <v>263</v>
      </c>
      <c r="E707" s="9">
        <f xml:space="preserve">     33500</f>
        <v>33500</v>
      </c>
      <c r="F707" s="9"/>
    </row>
    <row r="708" spans="1:6" ht="12.75" x14ac:dyDescent="0.2">
      <c r="A708" s="9" t="s">
        <v>802</v>
      </c>
      <c r="B708" s="9">
        <f xml:space="preserve">    201600</f>
        <v>201600</v>
      </c>
      <c r="C708" s="9"/>
      <c r="D708" s="9" t="s">
        <v>332</v>
      </c>
      <c r="E708" s="9">
        <f xml:space="preserve">     15500</f>
        <v>15500</v>
      </c>
      <c r="F708" s="9"/>
    </row>
    <row r="709" spans="1:6" ht="12.75" x14ac:dyDescent="0.2">
      <c r="A709" s="9" t="s">
        <v>1302</v>
      </c>
      <c r="B709" s="9">
        <f xml:space="preserve">    166600</f>
        <v>166600</v>
      </c>
      <c r="C709" s="9"/>
      <c r="D709" s="9" t="s">
        <v>980</v>
      </c>
      <c r="E709" s="9">
        <f xml:space="preserve">     15600</f>
        <v>15600</v>
      </c>
      <c r="F709" s="9"/>
    </row>
    <row r="710" spans="1:6" ht="12.75" x14ac:dyDescent="0.2">
      <c r="A710" s="9" t="s">
        <v>1015</v>
      </c>
      <c r="B710" s="9">
        <f xml:space="preserve">     30000</f>
        <v>30000</v>
      </c>
      <c r="C710" s="9"/>
      <c r="D710" s="9" t="s">
        <v>980</v>
      </c>
      <c r="E710" s="9">
        <f xml:space="preserve">     15600</f>
        <v>15600</v>
      </c>
      <c r="F710" s="9"/>
    </row>
    <row r="711" spans="1:6" ht="12.75" x14ac:dyDescent="0.2">
      <c r="A711" s="9" t="s">
        <v>1511</v>
      </c>
      <c r="B711" s="9">
        <f xml:space="preserve">     34500</f>
        <v>34500</v>
      </c>
      <c r="C711" s="9"/>
      <c r="D711" s="9" t="s">
        <v>142</v>
      </c>
      <c r="E711" s="9">
        <f xml:space="preserve">     15300</f>
        <v>15300</v>
      </c>
      <c r="F711" s="9"/>
    </row>
    <row r="712" spans="1:6" ht="12.75" x14ac:dyDescent="0.2">
      <c r="A712" s="9" t="s">
        <v>255</v>
      </c>
      <c r="B712" s="9">
        <f xml:space="preserve">     61400</f>
        <v>61400</v>
      </c>
      <c r="C712" s="9"/>
      <c r="D712" s="9" t="s">
        <v>142</v>
      </c>
      <c r="E712" s="9">
        <f xml:space="preserve">     15300</f>
        <v>15300</v>
      </c>
      <c r="F712" s="9"/>
    </row>
    <row r="713" spans="1:6" ht="12.75" x14ac:dyDescent="0.2">
      <c r="A713" s="9" t="s">
        <v>27</v>
      </c>
      <c r="B713" s="9">
        <f xml:space="preserve">     15300</f>
        <v>15300</v>
      </c>
      <c r="C713" s="9"/>
      <c r="D713" s="9" t="s">
        <v>1156</v>
      </c>
      <c r="E713" s="9">
        <f xml:space="preserve">     61900</f>
        <v>61900</v>
      </c>
      <c r="F713" s="9"/>
    </row>
    <row r="714" spans="1:6" ht="12.75" x14ac:dyDescent="0.2">
      <c r="A714" s="9" t="s">
        <v>27</v>
      </c>
      <c r="B714" s="9">
        <f xml:space="preserve">     15300</f>
        <v>15300</v>
      </c>
      <c r="C714" s="9"/>
      <c r="D714" s="9" t="s">
        <v>1157</v>
      </c>
      <c r="E714" s="9">
        <f xml:space="preserve">      4800</f>
        <v>4800</v>
      </c>
      <c r="F714" s="9"/>
    </row>
    <row r="715" spans="1:6" ht="12.75" x14ac:dyDescent="0.2">
      <c r="A715" s="9" t="s">
        <v>1174</v>
      </c>
      <c r="B715" s="9">
        <f xml:space="preserve">      2200</f>
        <v>2200</v>
      </c>
      <c r="C715" s="9"/>
      <c r="D715" s="9" t="s">
        <v>1130</v>
      </c>
      <c r="E715" s="9">
        <f xml:space="preserve">      2300</f>
        <v>2300</v>
      </c>
      <c r="F715" s="9"/>
    </row>
    <row r="716" spans="1:6" ht="12.75" x14ac:dyDescent="0.2">
      <c r="A716" s="9" t="s">
        <v>803</v>
      </c>
      <c r="B716" s="9">
        <f xml:space="preserve">      2700</f>
        <v>2700</v>
      </c>
      <c r="C716" s="9"/>
      <c r="D716" s="9" t="s">
        <v>1202</v>
      </c>
      <c r="E716" s="9">
        <f xml:space="preserve">      2300</f>
        <v>2300</v>
      </c>
      <c r="F716" s="9"/>
    </row>
    <row r="717" spans="1:6" ht="12.75" x14ac:dyDescent="0.2">
      <c r="A717" s="9" t="s">
        <v>1391</v>
      </c>
      <c r="B717" s="9">
        <f xml:space="preserve">     14990</f>
        <v>14990</v>
      </c>
      <c r="C717" s="9"/>
      <c r="D717" s="9" t="s">
        <v>1097</v>
      </c>
      <c r="E717" s="9">
        <f xml:space="preserve">    101300</f>
        <v>101300</v>
      </c>
      <c r="F717" s="9"/>
    </row>
    <row r="718" spans="1:6" ht="12.75" x14ac:dyDescent="0.2">
      <c r="A718" s="9" t="s">
        <v>511</v>
      </c>
      <c r="B718" s="9">
        <f t="shared" ref="B718:B723" si="0" xml:space="preserve">     17800</f>
        <v>17800</v>
      </c>
      <c r="C718" s="9"/>
      <c r="D718" s="9" t="s">
        <v>1097</v>
      </c>
      <c r="E718" s="9">
        <f xml:space="preserve">    101300</f>
        <v>101300</v>
      </c>
      <c r="F718" s="9"/>
    </row>
    <row r="719" spans="1:6" ht="12.75" x14ac:dyDescent="0.2">
      <c r="A719" s="9" t="s">
        <v>511</v>
      </c>
      <c r="B719" s="9">
        <f t="shared" si="0"/>
        <v>17800</v>
      </c>
      <c r="C719" s="9"/>
      <c r="D719" s="9" t="s">
        <v>890</v>
      </c>
      <c r="E719" s="9">
        <f xml:space="preserve">     79900</f>
        <v>79900</v>
      </c>
      <c r="F719" s="9"/>
    </row>
    <row r="720" spans="1:6" ht="12.75" x14ac:dyDescent="0.2">
      <c r="A720" s="9" t="s">
        <v>921</v>
      </c>
      <c r="B720" s="9">
        <f t="shared" si="0"/>
        <v>17800</v>
      </c>
      <c r="C720" s="9"/>
      <c r="D720" s="9" t="s">
        <v>890</v>
      </c>
      <c r="E720" s="9">
        <f xml:space="preserve">     79400</f>
        <v>79400</v>
      </c>
      <c r="F720" s="9"/>
    </row>
    <row r="721" spans="1:6" ht="12.75" x14ac:dyDescent="0.2">
      <c r="A721" s="9" t="s">
        <v>921</v>
      </c>
      <c r="B721" s="9">
        <f t="shared" si="0"/>
        <v>17800</v>
      </c>
      <c r="C721" s="9"/>
      <c r="D721" s="9" t="s">
        <v>936</v>
      </c>
      <c r="E721" s="9">
        <f xml:space="preserve">     89200</f>
        <v>89200</v>
      </c>
      <c r="F721" s="9"/>
    </row>
    <row r="722" spans="1:6" ht="12.75" x14ac:dyDescent="0.2">
      <c r="A722" s="9" t="s">
        <v>298</v>
      </c>
      <c r="B722" s="9">
        <f t="shared" si="0"/>
        <v>17800</v>
      </c>
      <c r="C722" s="9"/>
      <c r="D722" s="9" t="s">
        <v>1098</v>
      </c>
      <c r="E722" s="9">
        <f xml:space="preserve">      4900</f>
        <v>4900</v>
      </c>
      <c r="F722" s="9"/>
    </row>
    <row r="723" spans="1:6" ht="12.75" x14ac:dyDescent="0.2">
      <c r="A723" s="9" t="s">
        <v>298</v>
      </c>
      <c r="B723" s="9">
        <f t="shared" si="0"/>
        <v>17800</v>
      </c>
      <c r="C723" s="9"/>
      <c r="D723" s="9" t="s">
        <v>750</v>
      </c>
      <c r="E723" s="9">
        <f xml:space="preserve">      9500</f>
        <v>9500</v>
      </c>
      <c r="F723" s="9"/>
    </row>
    <row r="724" spans="1:6" ht="12.75" x14ac:dyDescent="0.2">
      <c r="A724" s="9" t="s">
        <v>1262</v>
      </c>
      <c r="B724" s="9">
        <f xml:space="preserve">      9990</f>
        <v>9990</v>
      </c>
      <c r="C724" s="9"/>
      <c r="D724" s="9" t="s">
        <v>1158</v>
      </c>
      <c r="E724" s="9">
        <f xml:space="preserve">      3600</f>
        <v>3600</v>
      </c>
      <c r="F724" s="9"/>
    </row>
    <row r="725" spans="1:6" ht="12.75" x14ac:dyDescent="0.2">
      <c r="A725" s="9" t="s">
        <v>378</v>
      </c>
      <c r="B725" s="9">
        <f xml:space="preserve">     78100</f>
        <v>78100</v>
      </c>
      <c r="C725" s="9"/>
      <c r="D725" s="9" t="s">
        <v>1158</v>
      </c>
      <c r="E725" s="9">
        <f xml:space="preserve">      3700</f>
        <v>3700</v>
      </c>
      <c r="F725" s="9"/>
    </row>
    <row r="726" spans="1:6" ht="12.75" x14ac:dyDescent="0.2">
      <c r="A726" s="9" t="s">
        <v>379</v>
      </c>
      <c r="B726" s="9">
        <f xml:space="preserve">     17900</f>
        <v>17900</v>
      </c>
      <c r="C726" s="9"/>
      <c r="D726" s="9" t="s">
        <v>1409</v>
      </c>
      <c r="E726" s="9">
        <f xml:space="preserve">      6000</f>
        <v>6000</v>
      </c>
      <c r="F726" s="9"/>
    </row>
    <row r="727" spans="1:6" ht="12.75" x14ac:dyDescent="0.2">
      <c r="A727" s="9" t="s">
        <v>361</v>
      </c>
      <c r="B727" s="9">
        <f xml:space="preserve">     12900</f>
        <v>12900</v>
      </c>
      <c r="C727" s="9"/>
      <c r="D727" s="9" t="s">
        <v>1374</v>
      </c>
      <c r="E727" s="9">
        <f xml:space="preserve">     64100</f>
        <v>64100</v>
      </c>
      <c r="F727" s="9"/>
    </row>
    <row r="728" spans="1:6" ht="12.75" x14ac:dyDescent="0.2">
      <c r="A728" s="9" t="s">
        <v>1200</v>
      </c>
      <c r="B728" s="9">
        <f xml:space="preserve">     71800</f>
        <v>71800</v>
      </c>
      <c r="C728" s="9"/>
      <c r="D728" s="9" t="s">
        <v>560</v>
      </c>
      <c r="E728" s="9">
        <f xml:space="preserve">     60000</f>
        <v>60000</v>
      </c>
      <c r="F728" s="9"/>
    </row>
    <row r="729" spans="1:6" ht="12.75" x14ac:dyDescent="0.2">
      <c r="A729" s="9" t="s">
        <v>1155</v>
      </c>
      <c r="B729" s="9">
        <f xml:space="preserve">     88300</f>
        <v>88300</v>
      </c>
      <c r="C729" s="9"/>
      <c r="D729" s="9" t="s">
        <v>391</v>
      </c>
      <c r="E729" s="9">
        <f xml:space="preserve">     44100</f>
        <v>44100</v>
      </c>
      <c r="F729" s="9"/>
    </row>
    <row r="730" spans="1:6" ht="12.75" x14ac:dyDescent="0.2">
      <c r="A730" s="9" t="s">
        <v>231</v>
      </c>
      <c r="B730" s="9">
        <f xml:space="preserve">     59900</f>
        <v>59900</v>
      </c>
      <c r="C730" s="9"/>
      <c r="D730" s="9" t="s">
        <v>299</v>
      </c>
      <c r="E730" s="9">
        <f xml:space="preserve">     55500</f>
        <v>55500</v>
      </c>
      <c r="F730" s="9"/>
    </row>
    <row r="731" spans="1:6" ht="12.75" x14ac:dyDescent="0.2">
      <c r="A731" s="9" t="s">
        <v>231</v>
      </c>
      <c r="B731" s="9">
        <f xml:space="preserve">     57100</f>
        <v>57100</v>
      </c>
      <c r="C731" s="9"/>
      <c r="D731" s="9" t="s">
        <v>621</v>
      </c>
      <c r="E731" s="9">
        <f xml:space="preserve">     55500</f>
        <v>55500</v>
      </c>
      <c r="F731" s="9"/>
    </row>
    <row r="732" spans="1:6" ht="12.75" x14ac:dyDescent="0.2">
      <c r="A732" s="9" t="s">
        <v>362</v>
      </c>
      <c r="B732" s="9">
        <f xml:space="preserve">     60200</f>
        <v>60200</v>
      </c>
      <c r="C732" s="9"/>
      <c r="D732" s="9" t="s">
        <v>805</v>
      </c>
      <c r="E732" s="9">
        <f xml:space="preserve">     10000</f>
        <v>10000</v>
      </c>
      <c r="F732" s="9"/>
    </row>
    <row r="733" spans="1:6" ht="12.75" x14ac:dyDescent="0.2">
      <c r="A733" s="9" t="s">
        <v>315</v>
      </c>
      <c r="B733" s="9">
        <f xml:space="preserve">    105000</f>
        <v>105000</v>
      </c>
      <c r="C733" s="9"/>
      <c r="D733" s="9" t="s">
        <v>1306</v>
      </c>
      <c r="E733" s="9">
        <f xml:space="preserve">     39900</f>
        <v>39900</v>
      </c>
      <c r="F733" s="9"/>
    </row>
    <row r="734" spans="1:6" ht="12.75" x14ac:dyDescent="0.2">
      <c r="A734" s="9" t="s">
        <v>315</v>
      </c>
      <c r="B734" s="9">
        <f xml:space="preserve">    103900</f>
        <v>103900</v>
      </c>
      <c r="C734" s="9"/>
      <c r="D734" s="9" t="s">
        <v>806</v>
      </c>
      <c r="E734" s="9">
        <f xml:space="preserve">     63100</f>
        <v>63100</v>
      </c>
      <c r="F734" s="9"/>
    </row>
    <row r="735" spans="1:6" ht="12.75" x14ac:dyDescent="0.2">
      <c r="A735" s="9" t="s">
        <v>507</v>
      </c>
      <c r="B735" s="9">
        <f xml:space="preserve">    111100</f>
        <v>111100</v>
      </c>
      <c r="C735" s="9"/>
      <c r="D735" s="9" t="s">
        <v>462</v>
      </c>
      <c r="E735" s="9">
        <f xml:space="preserve">     54100</f>
        <v>54100</v>
      </c>
      <c r="F735" s="9"/>
    </row>
    <row r="736" spans="1:6" ht="12.75" x14ac:dyDescent="0.2">
      <c r="A736" s="9" t="s">
        <v>363</v>
      </c>
      <c r="B736" s="9">
        <f xml:space="preserve">     47000</f>
        <v>47000</v>
      </c>
      <c r="C736" s="9"/>
      <c r="D736" s="9" t="s">
        <v>1355</v>
      </c>
      <c r="E736" s="9">
        <f xml:space="preserve">     25500</f>
        <v>25500</v>
      </c>
      <c r="F736" s="9"/>
    </row>
    <row r="737" spans="1:6" ht="12.75" x14ac:dyDescent="0.2">
      <c r="A737" s="9" t="s">
        <v>363</v>
      </c>
      <c r="B737" s="9">
        <f xml:space="preserve">     43600</f>
        <v>43600</v>
      </c>
      <c r="C737" s="9"/>
      <c r="D737" s="9" t="s">
        <v>618</v>
      </c>
      <c r="E737" s="9">
        <f xml:space="preserve">      2750</f>
        <v>2750</v>
      </c>
      <c r="F737" s="9"/>
    </row>
    <row r="738" spans="1:6" ht="12.75" x14ac:dyDescent="0.2">
      <c r="A738" s="9" t="s">
        <v>869</v>
      </c>
      <c r="B738" s="9">
        <f xml:space="preserve">     60500</f>
        <v>60500</v>
      </c>
      <c r="C738" s="9"/>
      <c r="D738" s="9" t="s">
        <v>1442</v>
      </c>
      <c r="E738" s="9">
        <f xml:space="preserve">      2250</f>
        <v>2250</v>
      </c>
      <c r="F738" s="9"/>
    </row>
    <row r="739" spans="1:6" ht="12.75" x14ac:dyDescent="0.2">
      <c r="A739" s="9" t="s">
        <v>1333</v>
      </c>
      <c r="B739" s="9">
        <f xml:space="preserve">     17900</f>
        <v>17900</v>
      </c>
      <c r="C739" s="9"/>
      <c r="D739" s="9" t="s">
        <v>939</v>
      </c>
      <c r="E739" s="9">
        <f xml:space="preserve">      2250</f>
        <v>2250</v>
      </c>
      <c r="F739" s="9"/>
    </row>
    <row r="740" spans="1:6" ht="12.75" x14ac:dyDescent="0.2">
      <c r="A740" s="9" t="s">
        <v>690</v>
      </c>
      <c r="B740" s="9">
        <f xml:space="preserve">     72900</f>
        <v>72900</v>
      </c>
      <c r="C740" s="9"/>
      <c r="D740" s="9" t="s">
        <v>1048</v>
      </c>
      <c r="E740" s="9">
        <f xml:space="preserve">     61900</f>
        <v>61900</v>
      </c>
      <c r="F740" s="9"/>
    </row>
    <row r="741" spans="1:6" ht="12.75" x14ac:dyDescent="0.2">
      <c r="A741" s="9" t="s">
        <v>691</v>
      </c>
      <c r="B741" s="9">
        <f xml:space="preserve">     79800</f>
        <v>79800</v>
      </c>
      <c r="C741" s="9"/>
      <c r="D741" s="9" t="s">
        <v>734</v>
      </c>
      <c r="E741" s="9">
        <f xml:space="preserve">     37500</f>
        <v>37500</v>
      </c>
      <c r="F741" s="9"/>
    </row>
    <row r="742" spans="1:6" ht="12.75" x14ac:dyDescent="0.2">
      <c r="A742" s="9" t="s">
        <v>691</v>
      </c>
      <c r="B742" s="9">
        <f xml:space="preserve">     76300</f>
        <v>76300</v>
      </c>
      <c r="C742" s="9"/>
      <c r="D742" s="9" t="s">
        <v>1375</v>
      </c>
      <c r="E742" s="9">
        <f xml:space="preserve">      1350</f>
        <v>1350</v>
      </c>
      <c r="F742" s="9"/>
    </row>
    <row r="743" spans="1:6" ht="12.75" x14ac:dyDescent="0.2">
      <c r="A743" s="9" t="s">
        <v>1215</v>
      </c>
      <c r="B743" s="9">
        <f xml:space="preserve">     41500</f>
        <v>41500</v>
      </c>
      <c r="C743" s="9"/>
      <c r="D743" s="9" t="s">
        <v>1230</v>
      </c>
      <c r="E743" s="9">
        <f xml:space="preserve">      2000</f>
        <v>2000</v>
      </c>
      <c r="F743" s="9"/>
    </row>
    <row r="744" spans="1:6" ht="12.75" x14ac:dyDescent="0.2">
      <c r="A744" s="9" t="s">
        <v>1548</v>
      </c>
      <c r="B744" s="9">
        <f xml:space="preserve">      3000</f>
        <v>3000</v>
      </c>
      <c r="C744" s="9"/>
      <c r="D744" s="9" t="s">
        <v>1392</v>
      </c>
      <c r="E744" s="9">
        <f xml:space="preserve">     64400</f>
        <v>64400</v>
      </c>
      <c r="F744" s="9"/>
    </row>
    <row r="745" spans="1:6" ht="12.75" x14ac:dyDescent="0.2">
      <c r="A745" s="9" t="s">
        <v>168</v>
      </c>
      <c r="B745" s="9">
        <f xml:space="preserve">    203300</f>
        <v>203300</v>
      </c>
      <c r="C745" s="9"/>
      <c r="D745" s="9" t="s">
        <v>251</v>
      </c>
      <c r="E745" s="9">
        <f xml:space="preserve">     39600</f>
        <v>39600</v>
      </c>
      <c r="F745" s="9"/>
    </row>
    <row r="746" spans="1:6" ht="12.75" x14ac:dyDescent="0.2">
      <c r="A746" s="9" t="s">
        <v>184</v>
      </c>
      <c r="B746" s="9">
        <f xml:space="preserve">       980</f>
        <v>980</v>
      </c>
      <c r="C746" s="9"/>
      <c r="D746" s="9" t="s">
        <v>251</v>
      </c>
      <c r="E746" s="9">
        <f xml:space="preserve">     39400</f>
        <v>39400</v>
      </c>
      <c r="F746" s="9"/>
    </row>
    <row r="747" spans="1:6" ht="12.75" x14ac:dyDescent="0.2">
      <c r="A747" s="9" t="s">
        <v>185</v>
      </c>
      <c r="B747" s="9">
        <f xml:space="preserve">       980</f>
        <v>980</v>
      </c>
      <c r="C747" s="9"/>
      <c r="D747" s="9" t="s">
        <v>586</v>
      </c>
      <c r="E747" s="9">
        <f xml:space="preserve">     65400</f>
        <v>65400</v>
      </c>
      <c r="F747" s="9"/>
    </row>
    <row r="748" spans="1:6" ht="12.75" x14ac:dyDescent="0.2">
      <c r="A748" s="9" t="s">
        <v>1096</v>
      </c>
      <c r="B748" s="9">
        <f xml:space="preserve">      2750</f>
        <v>2750</v>
      </c>
      <c r="C748" s="9"/>
      <c r="D748" s="9" t="s">
        <v>1410</v>
      </c>
      <c r="E748" s="9">
        <f xml:space="preserve">     10000</f>
        <v>10000</v>
      </c>
      <c r="F748" s="9"/>
    </row>
    <row r="749" spans="1:6" ht="12.75" x14ac:dyDescent="0.2">
      <c r="A749" s="9" t="s">
        <v>447</v>
      </c>
      <c r="B749" s="9">
        <f xml:space="preserve">      2400</f>
        <v>2400</v>
      </c>
      <c r="C749" s="9"/>
      <c r="D749" s="9" t="s">
        <v>807</v>
      </c>
      <c r="E749" s="9">
        <f xml:space="preserve">     77800</f>
        <v>77800</v>
      </c>
      <c r="F749" s="9"/>
    </row>
    <row r="750" spans="1:6" ht="12.75" x14ac:dyDescent="0.2">
      <c r="A750" s="9" t="s">
        <v>922</v>
      </c>
      <c r="B750" s="9">
        <f xml:space="preserve">     23900</f>
        <v>23900</v>
      </c>
      <c r="C750" s="9"/>
      <c r="D750" s="9" t="s">
        <v>808</v>
      </c>
      <c r="E750" s="9">
        <f xml:space="preserve">     81990</f>
        <v>81990</v>
      </c>
      <c r="F750" s="9"/>
    </row>
    <row r="751" spans="1:6" ht="12.75" x14ac:dyDescent="0.2">
      <c r="A751" s="9" t="s">
        <v>1441</v>
      </c>
      <c r="B751" s="9">
        <f xml:space="preserve">     23100</f>
        <v>23100</v>
      </c>
      <c r="C751" s="9"/>
      <c r="D751" s="9" t="s">
        <v>808</v>
      </c>
      <c r="E751" s="9">
        <f xml:space="preserve">     81000</f>
        <v>81000</v>
      </c>
      <c r="F751" s="9"/>
    </row>
    <row r="752" spans="1:6" ht="12.75" x14ac:dyDescent="0.2">
      <c r="A752" s="9" t="s">
        <v>1201</v>
      </c>
      <c r="B752" s="9">
        <f xml:space="preserve">     78300</f>
        <v>78300</v>
      </c>
      <c r="C752" s="9"/>
      <c r="D752" s="9" t="s">
        <v>28</v>
      </c>
      <c r="E752" s="9">
        <f xml:space="preserve">       870</f>
        <v>870</v>
      </c>
      <c r="F752" s="9"/>
    </row>
    <row r="753" spans="1:6" ht="12.75" x14ac:dyDescent="0.2">
      <c r="A753" s="9" t="s">
        <v>1201</v>
      </c>
      <c r="B753" s="9">
        <f xml:space="preserve">     78300</f>
        <v>78300</v>
      </c>
      <c r="C753" s="9"/>
      <c r="D753" s="9" t="s">
        <v>1517</v>
      </c>
      <c r="E753" s="9">
        <f xml:space="preserve">      5800</f>
        <v>5800</v>
      </c>
      <c r="F753" s="9"/>
    </row>
    <row r="754" spans="1:6" ht="12.75" x14ac:dyDescent="0.2">
      <c r="A754" s="9" t="s">
        <v>692</v>
      </c>
      <c r="B754" s="9">
        <f xml:space="preserve">     42900</f>
        <v>42900</v>
      </c>
      <c r="C754" s="9"/>
      <c r="D754" s="9" t="s">
        <v>448</v>
      </c>
      <c r="E754" s="9">
        <f xml:space="preserve">    154100</f>
        <v>154100</v>
      </c>
      <c r="F754" s="9"/>
    </row>
    <row r="755" spans="1:6" ht="12.75" x14ac:dyDescent="0.2">
      <c r="A755" s="9" t="s">
        <v>172</v>
      </c>
      <c r="B755" s="9">
        <f xml:space="preserve">     29900</f>
        <v>29900</v>
      </c>
      <c r="C755" s="9"/>
      <c r="D755" s="9" t="s">
        <v>826</v>
      </c>
      <c r="E755" s="9">
        <f xml:space="preserve">     32300</f>
        <v>32300</v>
      </c>
      <c r="F755" s="9"/>
    </row>
    <row r="756" spans="1:6" ht="12.75" x14ac:dyDescent="0.2">
      <c r="A756" s="9" t="s">
        <v>825</v>
      </c>
      <c r="B756" s="9">
        <f xml:space="preserve">     26700</f>
        <v>26700</v>
      </c>
      <c r="C756" s="9"/>
      <c r="D756" s="9" t="s">
        <v>425</v>
      </c>
      <c r="E756" s="9">
        <f xml:space="preserve">     41900</f>
        <v>41900</v>
      </c>
      <c r="F756" s="9"/>
    </row>
    <row r="757" spans="1:6" ht="12.75" x14ac:dyDescent="0.2">
      <c r="A757" s="9" t="s">
        <v>169</v>
      </c>
      <c r="B757" s="9">
        <f xml:space="preserve">     60300</f>
        <v>60300</v>
      </c>
      <c r="C757" s="9"/>
      <c r="D757" s="9" t="s">
        <v>425</v>
      </c>
      <c r="E757" s="9">
        <f xml:space="preserve">     39200</f>
        <v>39200</v>
      </c>
      <c r="F757" s="9"/>
    </row>
    <row r="758" spans="1:6" ht="12.75" x14ac:dyDescent="0.2">
      <c r="A758" s="9" t="s">
        <v>1515</v>
      </c>
      <c r="B758" s="9">
        <f xml:space="preserve">     40400</f>
        <v>40400</v>
      </c>
      <c r="C758" s="9"/>
      <c r="D758" s="9" t="s">
        <v>333</v>
      </c>
      <c r="E758" s="9">
        <f xml:space="preserve">      3100</f>
        <v>3100</v>
      </c>
      <c r="F758" s="9"/>
    </row>
    <row r="759" spans="1:6" ht="12.75" x14ac:dyDescent="0.2">
      <c r="A759" s="9" t="s">
        <v>804</v>
      </c>
      <c r="B759" s="9">
        <f xml:space="preserve">     22900</f>
        <v>22900</v>
      </c>
      <c r="C759" s="9"/>
      <c r="D759" s="9" t="s">
        <v>159</v>
      </c>
      <c r="E759" s="9">
        <f xml:space="preserve">      2000</f>
        <v>2000</v>
      </c>
      <c r="F759" s="9"/>
    </row>
    <row r="760" spans="1:6" ht="12.75" x14ac:dyDescent="0.2">
      <c r="A760" s="9" t="s">
        <v>870</v>
      </c>
      <c r="B760" s="9">
        <f xml:space="preserve">     19500</f>
        <v>19500</v>
      </c>
      <c r="C760" s="9"/>
      <c r="D760" s="9" t="s">
        <v>1459</v>
      </c>
      <c r="E760" s="9">
        <f xml:space="preserve">       950</f>
        <v>950</v>
      </c>
      <c r="F760" s="9"/>
    </row>
    <row r="761" spans="1:6" ht="12.75" x14ac:dyDescent="0.2">
      <c r="A761" s="9" t="s">
        <v>870</v>
      </c>
      <c r="B761" s="9">
        <f xml:space="preserve">     19500</f>
        <v>19500</v>
      </c>
      <c r="C761" s="9"/>
      <c r="D761" s="9" t="s">
        <v>1335</v>
      </c>
      <c r="E761" s="9">
        <f xml:space="preserve">     21800</f>
        <v>21800</v>
      </c>
      <c r="F761" s="9"/>
    </row>
    <row r="762" spans="1:6" ht="12.75" x14ac:dyDescent="0.2">
      <c r="A762" s="9" t="s">
        <v>1334</v>
      </c>
      <c r="B762" s="9">
        <f xml:space="preserve">     33500</f>
        <v>33500</v>
      </c>
      <c r="C762" s="9"/>
      <c r="D762" s="9" t="s">
        <v>1307</v>
      </c>
      <c r="E762" s="9">
        <f xml:space="preserve">     13800</f>
        <v>13800</v>
      </c>
      <c r="F762" s="9"/>
    </row>
    <row r="763" spans="1:6" ht="12.75" x14ac:dyDescent="0.2">
      <c r="A763" s="9" t="s">
        <v>1047</v>
      </c>
      <c r="B763" s="9">
        <f xml:space="preserve">     38400</f>
        <v>38400</v>
      </c>
      <c r="C763" s="9"/>
      <c r="D763" s="9" t="s">
        <v>1307</v>
      </c>
      <c r="E763" s="9">
        <f xml:space="preserve">     12990</f>
        <v>12990</v>
      </c>
      <c r="F763" s="9"/>
    </row>
    <row r="764" spans="1:6" ht="12.75" x14ac:dyDescent="0.2">
      <c r="A764" s="9" t="s">
        <v>238</v>
      </c>
      <c r="B764" s="9">
        <f xml:space="preserve">       950</f>
        <v>950</v>
      </c>
      <c r="C764" s="9"/>
      <c r="D764" s="9" t="s">
        <v>923</v>
      </c>
      <c r="E764" s="9">
        <f xml:space="preserve">     76600</f>
        <v>76600</v>
      </c>
      <c r="F764" s="9"/>
    </row>
    <row r="765" spans="1:6" ht="12.75" x14ac:dyDescent="0.2">
      <c r="A765" s="9" t="s">
        <v>55</v>
      </c>
      <c r="B765" s="9">
        <f xml:space="preserve">      6500</f>
        <v>6500</v>
      </c>
      <c r="C765" s="9"/>
      <c r="D765" s="9" t="s">
        <v>923</v>
      </c>
      <c r="E765" s="9">
        <f xml:space="preserve">     73300</f>
        <v>73300</v>
      </c>
      <c r="F765" s="9"/>
    </row>
    <row r="766" spans="1:6" ht="12.75" x14ac:dyDescent="0.2">
      <c r="A766" s="9" t="s">
        <v>55</v>
      </c>
      <c r="B766" s="9">
        <f xml:space="preserve">      6500</f>
        <v>6500</v>
      </c>
      <c r="C766" s="9"/>
      <c r="D766" s="9" t="s">
        <v>1099</v>
      </c>
      <c r="E766" s="9">
        <f xml:space="preserve">      3950</f>
        <v>3950</v>
      </c>
      <c r="F766" s="9"/>
    </row>
    <row r="767" spans="1:6" ht="12.75" x14ac:dyDescent="0.2">
      <c r="A767" s="9" t="s">
        <v>348</v>
      </c>
      <c r="B767" s="9">
        <f xml:space="preserve">     35000</f>
        <v>35000</v>
      </c>
      <c r="C767" s="9"/>
      <c r="D767" s="9" t="s">
        <v>1099</v>
      </c>
      <c r="E767" s="9">
        <f xml:space="preserve">      3950</f>
        <v>3950</v>
      </c>
      <c r="F767" s="9"/>
    </row>
    <row r="768" spans="1:6" ht="12.75" x14ac:dyDescent="0.2">
      <c r="A768" s="9" t="s">
        <v>424</v>
      </c>
      <c r="B768" s="9">
        <f xml:space="preserve">     27700</f>
        <v>27700</v>
      </c>
      <c r="C768" s="9"/>
      <c r="D768" s="9" t="s">
        <v>751</v>
      </c>
      <c r="E768" s="9">
        <f xml:space="preserve">     21900</f>
        <v>21900</v>
      </c>
      <c r="F768" s="9"/>
    </row>
    <row r="769" spans="1:6" ht="12.75" x14ac:dyDescent="0.2">
      <c r="A769" s="9" t="s">
        <v>424</v>
      </c>
      <c r="B769" s="9">
        <f xml:space="preserve">     27700</f>
        <v>27700</v>
      </c>
      <c r="C769" s="9"/>
      <c r="D769" s="9" t="s">
        <v>1231</v>
      </c>
      <c r="E769" s="9">
        <f xml:space="preserve">     12500</f>
        <v>12500</v>
      </c>
      <c r="F769" s="9"/>
    </row>
    <row r="770" spans="1:6" ht="12.75" x14ac:dyDescent="0.2">
      <c r="A770" s="9" t="s">
        <v>1263</v>
      </c>
      <c r="B770" s="9">
        <f xml:space="preserve">     45900</f>
        <v>45900</v>
      </c>
      <c r="C770" s="9"/>
      <c r="D770" s="9" t="s">
        <v>1232</v>
      </c>
      <c r="E770" s="9">
        <f xml:space="preserve">     11000</f>
        <v>11000</v>
      </c>
      <c r="F770" s="9"/>
    </row>
    <row r="771" spans="1:6" ht="12.75" x14ac:dyDescent="0.2">
      <c r="A771" s="9" t="s">
        <v>769</v>
      </c>
      <c r="B771" s="9">
        <f xml:space="preserve">     31990</f>
        <v>31990</v>
      </c>
      <c r="C771" s="9"/>
      <c r="D771" s="9" t="s">
        <v>1336</v>
      </c>
      <c r="E771" s="9">
        <f xml:space="preserve">     27500</f>
        <v>27500</v>
      </c>
      <c r="F771" s="9"/>
    </row>
    <row r="772" spans="1:6" ht="12.75" x14ac:dyDescent="0.2">
      <c r="A772" s="9" t="s">
        <v>770</v>
      </c>
      <c r="B772" s="9">
        <f xml:space="preserve">     35500</f>
        <v>35500</v>
      </c>
      <c r="C772" s="9"/>
      <c r="D772" s="9" t="s">
        <v>1336</v>
      </c>
      <c r="E772" s="9">
        <f xml:space="preserve">     25500</f>
        <v>25500</v>
      </c>
      <c r="F772" s="9"/>
    </row>
    <row r="773" spans="1:6" ht="12.75" x14ac:dyDescent="0.2">
      <c r="A773" s="9" t="s">
        <v>981</v>
      </c>
      <c r="B773" s="9">
        <f xml:space="preserve">     46600</f>
        <v>46600</v>
      </c>
      <c r="C773" s="9"/>
      <c r="D773" s="9" t="s">
        <v>398</v>
      </c>
      <c r="E773" s="9">
        <f xml:space="preserve">     20800</f>
        <v>20800</v>
      </c>
      <c r="F773" s="9"/>
    </row>
    <row r="774" spans="1:6" ht="12.75" x14ac:dyDescent="0.2">
      <c r="A774" s="9" t="s">
        <v>457</v>
      </c>
      <c r="B774" s="9">
        <f xml:space="preserve">      1950</f>
        <v>1950</v>
      </c>
      <c r="C774" s="9"/>
      <c r="D774" s="9" t="s">
        <v>1237</v>
      </c>
      <c r="E774" s="9">
        <f xml:space="preserve">     10800</f>
        <v>10800</v>
      </c>
      <c r="F774" s="9"/>
    </row>
    <row r="775" spans="1:6" ht="12.75" x14ac:dyDescent="0.2">
      <c r="A775" s="9" t="s">
        <v>323</v>
      </c>
      <c r="B775" s="9">
        <f xml:space="preserve">      1990</f>
        <v>1990</v>
      </c>
      <c r="C775" s="9"/>
      <c r="D775" s="9" t="s">
        <v>1411</v>
      </c>
      <c r="E775" s="9">
        <f xml:space="preserve">     18800</f>
        <v>18800</v>
      </c>
      <c r="F775" s="9"/>
    </row>
    <row r="776" spans="1:6" ht="12.75" x14ac:dyDescent="0.2">
      <c r="A776" s="9" t="s">
        <v>397</v>
      </c>
      <c r="B776" s="9">
        <f xml:space="preserve">     38800</f>
        <v>38800</v>
      </c>
      <c r="C776" s="9"/>
      <c r="D776" s="9" t="s">
        <v>170</v>
      </c>
      <c r="E776" s="9">
        <f xml:space="preserve">     15000</f>
        <v>15000</v>
      </c>
      <c r="F776" s="9"/>
    </row>
    <row r="777" spans="1:6" ht="12.75" x14ac:dyDescent="0.2">
      <c r="A777" s="9" t="s">
        <v>1516</v>
      </c>
      <c r="B777" s="9">
        <f xml:space="preserve">     37990</f>
        <v>37990</v>
      </c>
      <c r="C777" s="9"/>
      <c r="D777" s="9" t="s">
        <v>432</v>
      </c>
      <c r="E777" s="9">
        <f xml:space="preserve">      1050</f>
        <v>1050</v>
      </c>
      <c r="F777" s="9"/>
    </row>
    <row r="778" spans="1:6" ht="12.75" x14ac:dyDescent="0.2">
      <c r="A778" s="9" t="s">
        <v>432</v>
      </c>
      <c r="B778" s="9">
        <f xml:space="preserve">      1050</f>
        <v>1050</v>
      </c>
      <c r="C778" s="9"/>
      <c r="D778" s="9" t="s">
        <v>430</v>
      </c>
      <c r="E778" s="9">
        <f xml:space="preserve">     68200</f>
        <v>68200</v>
      </c>
      <c r="F778" s="9"/>
    </row>
    <row r="779" spans="1:6" ht="12.75" x14ac:dyDescent="0.2">
      <c r="A779" s="9" t="s">
        <v>272</v>
      </c>
      <c r="B779" s="9">
        <f xml:space="preserve">     52900</f>
        <v>52900</v>
      </c>
      <c r="C779" s="9"/>
      <c r="D779" s="9" t="s">
        <v>430</v>
      </c>
      <c r="E779" s="9">
        <f xml:space="preserve">     64800</f>
        <v>64800</v>
      </c>
      <c r="F779" s="9"/>
    </row>
    <row r="780" spans="1:6" ht="12.75" x14ac:dyDescent="0.2">
      <c r="A780" s="9" t="s">
        <v>272</v>
      </c>
      <c r="B780" s="9">
        <f xml:space="preserve">     50000</f>
        <v>50000</v>
      </c>
      <c r="C780" s="9"/>
      <c r="D780" s="9" t="s">
        <v>430</v>
      </c>
      <c r="E780" s="9">
        <f xml:space="preserve">     64800</f>
        <v>64800</v>
      </c>
      <c r="F780" s="9"/>
    </row>
    <row r="781" spans="1:6" ht="12.75" x14ac:dyDescent="0.2">
      <c r="A781" s="9" t="s">
        <v>1518</v>
      </c>
      <c r="B781" s="9">
        <f xml:space="preserve">    128400</f>
        <v>128400</v>
      </c>
      <c r="C781" s="9"/>
      <c r="D781" s="9" t="s">
        <v>901</v>
      </c>
      <c r="E781" s="9">
        <f xml:space="preserve">     87990</f>
        <v>87990</v>
      </c>
      <c r="F781" s="9"/>
    </row>
    <row r="782" spans="1:6" ht="12.75" x14ac:dyDescent="0.2">
      <c r="A782" s="9" t="s">
        <v>1216</v>
      </c>
      <c r="B782" s="9">
        <f xml:space="preserve">     51200</f>
        <v>51200</v>
      </c>
      <c r="C782" s="9"/>
      <c r="D782" s="9" t="s">
        <v>1265</v>
      </c>
      <c r="E782" s="9">
        <f xml:space="preserve">     66300</f>
        <v>66300</v>
      </c>
      <c r="F782" s="9"/>
    </row>
    <row r="783" spans="1:6" ht="12.75" x14ac:dyDescent="0.2">
      <c r="A783" s="9" t="s">
        <v>1264</v>
      </c>
      <c r="B783" s="9">
        <f xml:space="preserve">     16900</f>
        <v>16900</v>
      </c>
      <c r="C783" s="9"/>
      <c r="D783" s="9" t="s">
        <v>338</v>
      </c>
      <c r="E783" s="9">
        <f xml:space="preserve">     25900</f>
        <v>25900</v>
      </c>
      <c r="F783" s="9"/>
    </row>
    <row r="784" spans="1:6" ht="12.75" x14ac:dyDescent="0.2">
      <c r="A784" s="9" t="s">
        <v>713</v>
      </c>
      <c r="B784" s="9">
        <f xml:space="preserve">      7400</f>
        <v>7400</v>
      </c>
      <c r="C784" s="9"/>
      <c r="D784" s="9" t="s">
        <v>338</v>
      </c>
      <c r="E784" s="9">
        <f xml:space="preserve">     25800</f>
        <v>25800</v>
      </c>
      <c r="F784" s="9"/>
    </row>
    <row r="785" spans="1:6" ht="12.75" x14ac:dyDescent="0.2">
      <c r="A785" s="9" t="s">
        <v>1100</v>
      </c>
      <c r="B785" s="9">
        <f xml:space="preserve">      6200</f>
        <v>6200</v>
      </c>
      <c r="C785" s="9"/>
      <c r="D785" s="9" t="s">
        <v>532</v>
      </c>
      <c r="E785" s="9">
        <f xml:space="preserve">     40600</f>
        <v>40600</v>
      </c>
      <c r="F785" s="9"/>
    </row>
    <row r="786" spans="1:6" ht="12.75" x14ac:dyDescent="0.2">
      <c r="A786" s="9" t="s">
        <v>1549</v>
      </c>
      <c r="B786" s="9">
        <f xml:space="preserve">     15000</f>
        <v>15000</v>
      </c>
      <c r="C786" s="9"/>
      <c r="D786" s="9" t="s">
        <v>532</v>
      </c>
      <c r="E786" s="9">
        <f xml:space="preserve">     40400</f>
        <v>40400</v>
      </c>
      <c r="F786" s="9"/>
    </row>
    <row r="787" spans="1:6" ht="12.75" x14ac:dyDescent="0.2">
      <c r="A787" s="9" t="s">
        <v>1519</v>
      </c>
      <c r="B787" s="9">
        <f xml:space="preserve">     14900</f>
        <v>14900</v>
      </c>
      <c r="C787" s="9"/>
      <c r="D787" s="9" t="s">
        <v>932</v>
      </c>
      <c r="E787" s="9">
        <f xml:space="preserve">     59500</f>
        <v>59500</v>
      </c>
      <c r="F787" s="9"/>
    </row>
    <row r="788" spans="1:6" ht="12.75" x14ac:dyDescent="0.2">
      <c r="A788" s="9" t="s">
        <v>1464</v>
      </c>
      <c r="B788" s="9">
        <f xml:space="preserve">     39990</f>
        <v>39990</v>
      </c>
      <c r="C788" s="9"/>
      <c r="D788" s="9" t="s">
        <v>932</v>
      </c>
      <c r="E788" s="9">
        <f xml:space="preserve">     57300</f>
        <v>57300</v>
      </c>
      <c r="F788" s="9"/>
    </row>
    <row r="789" spans="1:6" ht="12.75" x14ac:dyDescent="0.2">
      <c r="A789" s="9" t="s">
        <v>1159</v>
      </c>
      <c r="B789" s="9">
        <f xml:space="preserve">     33700</f>
        <v>33700</v>
      </c>
      <c r="C789" s="9"/>
      <c r="D789" s="9" t="s">
        <v>562</v>
      </c>
      <c r="E789" s="9">
        <f xml:space="preserve">     62700</f>
        <v>62700</v>
      </c>
      <c r="F789" s="9"/>
    </row>
    <row r="790" spans="1:6" ht="12.75" x14ac:dyDescent="0.2">
      <c r="A790" s="9" t="s">
        <v>530</v>
      </c>
      <c r="B790" s="9">
        <f xml:space="preserve">     43300</f>
        <v>43300</v>
      </c>
      <c r="C790" s="9"/>
      <c r="D790" s="9" t="s">
        <v>593</v>
      </c>
      <c r="E790" s="9">
        <f xml:space="preserve">     42500</f>
        <v>42500</v>
      </c>
      <c r="F790" s="9"/>
    </row>
    <row r="791" spans="1:6" ht="12.75" x14ac:dyDescent="0.2">
      <c r="A791" s="9" t="s">
        <v>530</v>
      </c>
      <c r="B791" s="9">
        <f xml:space="preserve">     54990</f>
        <v>54990</v>
      </c>
      <c r="C791" s="9"/>
      <c r="D791" s="9" t="s">
        <v>593</v>
      </c>
      <c r="E791" s="9">
        <f xml:space="preserve">     41700</f>
        <v>41700</v>
      </c>
      <c r="F791" s="9"/>
    </row>
    <row r="792" spans="1:6" ht="12.75" x14ac:dyDescent="0.2">
      <c r="A792" s="9" t="s">
        <v>531</v>
      </c>
      <c r="B792" s="9">
        <f xml:space="preserve">     54990</f>
        <v>54990</v>
      </c>
      <c r="C792" s="9"/>
      <c r="D792" s="9" t="s">
        <v>29</v>
      </c>
      <c r="E792" s="9">
        <f xml:space="preserve">     50900</f>
        <v>50900</v>
      </c>
      <c r="F792" s="9"/>
    </row>
    <row r="793" spans="1:6" ht="12.75" x14ac:dyDescent="0.2">
      <c r="A793" s="9" t="s">
        <v>1175</v>
      </c>
      <c r="B793" s="9">
        <f xml:space="preserve">     36990</f>
        <v>36990</v>
      </c>
      <c r="C793" s="9"/>
      <c r="D793" s="9" t="s">
        <v>1338</v>
      </c>
      <c r="E793" s="9">
        <f xml:space="preserve">     63500</f>
        <v>63500</v>
      </c>
      <c r="F793" s="9"/>
    </row>
    <row r="794" spans="1:6" ht="12.75" x14ac:dyDescent="0.2">
      <c r="A794" s="9" t="s">
        <v>334</v>
      </c>
      <c r="B794" s="9">
        <f xml:space="preserve">     18900</f>
        <v>18900</v>
      </c>
      <c r="C794" s="9"/>
      <c r="D794" s="9" t="s">
        <v>1339</v>
      </c>
      <c r="E794" s="9">
        <f xml:space="preserve">     63500</f>
        <v>63500</v>
      </c>
      <c r="F794" s="9"/>
    </row>
    <row r="795" spans="1:6" ht="12.75" x14ac:dyDescent="0.2">
      <c r="A795" s="9" t="s">
        <v>561</v>
      </c>
      <c r="B795" s="9">
        <f xml:space="preserve">     34500</f>
        <v>34500</v>
      </c>
      <c r="C795" s="9"/>
      <c r="D795" s="9" t="s">
        <v>1051</v>
      </c>
      <c r="E795" s="9">
        <f xml:space="preserve">     18500</f>
        <v>18500</v>
      </c>
      <c r="F795" s="9"/>
    </row>
    <row r="796" spans="1:6" ht="12.75" x14ac:dyDescent="0.2">
      <c r="A796" s="9" t="s">
        <v>1049</v>
      </c>
      <c r="B796" s="9">
        <f xml:space="preserve">     73500</f>
        <v>73500</v>
      </c>
      <c r="C796" s="9"/>
      <c r="D796" s="9" t="s">
        <v>316</v>
      </c>
      <c r="E796" s="9">
        <f xml:space="preserve">     11550</f>
        <v>11550</v>
      </c>
      <c r="F796" s="9"/>
    </row>
    <row r="797" spans="1:6" ht="12.75" x14ac:dyDescent="0.2">
      <c r="A797" s="9" t="s">
        <v>120</v>
      </c>
      <c r="B797" s="9">
        <f xml:space="preserve">     73500</f>
        <v>73500</v>
      </c>
      <c r="C797" s="9"/>
      <c r="D797" s="9" t="s">
        <v>810</v>
      </c>
      <c r="E797" s="9">
        <f xml:space="preserve">    115900</f>
        <v>115900</v>
      </c>
      <c r="F797" s="9"/>
    </row>
    <row r="798" spans="1:6" ht="12.75" x14ac:dyDescent="0.2">
      <c r="A798" s="9" t="s">
        <v>1117</v>
      </c>
      <c r="B798" s="9">
        <f xml:space="preserve">     43300</f>
        <v>43300</v>
      </c>
      <c r="C798" s="9"/>
      <c r="D798" s="9" t="s">
        <v>364</v>
      </c>
      <c r="E798" s="9">
        <f xml:space="preserve">     80800</f>
        <v>80800</v>
      </c>
      <c r="F798" s="9"/>
    </row>
    <row r="799" spans="1:6" ht="12.75" x14ac:dyDescent="0.2">
      <c r="A799" s="9" t="s">
        <v>256</v>
      </c>
      <c r="B799" s="9">
        <f xml:space="preserve">     33200</f>
        <v>33200</v>
      </c>
      <c r="C799" s="9"/>
      <c r="D799" s="9" t="s">
        <v>771</v>
      </c>
      <c r="E799" s="9">
        <f xml:space="preserve">     52700</f>
        <v>52700</v>
      </c>
      <c r="F799" s="9"/>
    </row>
    <row r="800" spans="1:6" ht="12.75" x14ac:dyDescent="0.2">
      <c r="A800" s="9" t="s">
        <v>70</v>
      </c>
      <c r="B800" s="9">
        <f xml:space="preserve">     32200</f>
        <v>32200</v>
      </c>
      <c r="C800" s="9"/>
      <c r="D800" s="9" t="s">
        <v>614</v>
      </c>
      <c r="E800" s="9">
        <f xml:space="preserve">     10300</f>
        <v>10300</v>
      </c>
      <c r="F800" s="9"/>
    </row>
    <row r="801" spans="1:6" ht="12.75" x14ac:dyDescent="0.2">
      <c r="A801" s="9" t="s">
        <v>70</v>
      </c>
      <c r="B801" s="9">
        <f xml:space="preserve">     31100</f>
        <v>31100</v>
      </c>
      <c r="C801" s="9"/>
      <c r="D801" s="9" t="s">
        <v>614</v>
      </c>
      <c r="E801" s="9">
        <f xml:space="preserve">     10500</f>
        <v>10500</v>
      </c>
      <c r="F801" s="9"/>
    </row>
    <row r="802" spans="1:6" ht="12.75" x14ac:dyDescent="0.2">
      <c r="A802" s="9" t="s">
        <v>1050</v>
      </c>
      <c r="B802" s="9">
        <f xml:space="preserve">     46800</f>
        <v>46800</v>
      </c>
      <c r="C802" s="9"/>
      <c r="D802" s="9" t="s">
        <v>752</v>
      </c>
      <c r="E802" s="9">
        <f xml:space="preserve">      4900</f>
        <v>4900</v>
      </c>
      <c r="F802" s="9"/>
    </row>
    <row r="803" spans="1:6" ht="12.75" x14ac:dyDescent="0.2">
      <c r="A803" s="9" t="s">
        <v>1118</v>
      </c>
      <c r="B803" s="9">
        <f xml:space="preserve">     50990</f>
        <v>50990</v>
      </c>
      <c r="C803" s="9"/>
      <c r="D803" s="9" t="s">
        <v>1176</v>
      </c>
      <c r="E803" s="9">
        <f xml:space="preserve">     52600</f>
        <v>52600</v>
      </c>
      <c r="F803" s="9"/>
    </row>
    <row r="804" spans="1:6" ht="12.75" x14ac:dyDescent="0.2">
      <c r="A804" s="9" t="s">
        <v>1118</v>
      </c>
      <c r="B804" s="9">
        <f xml:space="preserve">     50990</f>
        <v>50990</v>
      </c>
      <c r="C804" s="9"/>
      <c r="D804" s="9" t="s">
        <v>426</v>
      </c>
      <c r="E804" s="9">
        <f xml:space="preserve">     33400</f>
        <v>33400</v>
      </c>
      <c r="F804" s="9"/>
    </row>
    <row r="805" spans="1:6" ht="12.75" x14ac:dyDescent="0.2">
      <c r="A805" s="9" t="s">
        <v>1520</v>
      </c>
      <c r="B805" s="9">
        <f xml:space="preserve">     30990</f>
        <v>30990</v>
      </c>
      <c r="C805" s="9"/>
      <c r="D805" s="9" t="s">
        <v>426</v>
      </c>
      <c r="E805" s="9">
        <f xml:space="preserve">     31500</f>
        <v>31500</v>
      </c>
      <c r="F805" s="9"/>
    </row>
    <row r="806" spans="1:6" ht="12.75" x14ac:dyDescent="0.2">
      <c r="A806" s="9" t="s">
        <v>924</v>
      </c>
      <c r="B806" s="9">
        <f xml:space="preserve">     12990</f>
        <v>12990</v>
      </c>
      <c r="C806" s="9"/>
      <c r="D806" s="9" t="s">
        <v>693</v>
      </c>
      <c r="E806" s="9">
        <f xml:space="preserve">    101900</f>
        <v>101900</v>
      </c>
      <c r="F806" s="9"/>
    </row>
    <row r="807" spans="1:6" ht="12.75" x14ac:dyDescent="0.2">
      <c r="A807" s="9" t="s">
        <v>871</v>
      </c>
      <c r="B807" s="9">
        <f xml:space="preserve">     41800</f>
        <v>41800</v>
      </c>
      <c r="C807" s="9"/>
      <c r="D807" s="9" t="s">
        <v>693</v>
      </c>
      <c r="E807" s="9">
        <f xml:space="preserve">     99900</f>
        <v>99900</v>
      </c>
      <c r="F807" s="9"/>
    </row>
    <row r="808" spans="1:6" ht="12.75" x14ac:dyDescent="0.2">
      <c r="A808" s="9" t="s">
        <v>982</v>
      </c>
      <c r="B808" s="9">
        <f xml:space="preserve">       750</f>
        <v>750</v>
      </c>
      <c r="C808" s="9"/>
      <c r="D808" s="9" t="s">
        <v>30</v>
      </c>
      <c r="E808" s="9">
        <f xml:space="preserve">     29000</f>
        <v>29000</v>
      </c>
      <c r="F808" s="9"/>
    </row>
    <row r="809" spans="1:6" ht="12.75" x14ac:dyDescent="0.2">
      <c r="A809" s="9" t="s">
        <v>735</v>
      </c>
      <c r="B809" s="9">
        <f xml:space="preserve">     52200</f>
        <v>52200</v>
      </c>
      <c r="C809" s="9"/>
      <c r="D809" s="9" t="s">
        <v>436</v>
      </c>
      <c r="E809" s="9">
        <f xml:space="preserve">     33600</f>
        <v>33600</v>
      </c>
      <c r="F809" s="9"/>
    </row>
    <row r="810" spans="1:6" ht="12.75" x14ac:dyDescent="0.2">
      <c r="A810" s="9" t="s">
        <v>1016</v>
      </c>
      <c r="B810" s="9">
        <f xml:space="preserve">     38000</f>
        <v>38000</v>
      </c>
      <c r="C810" s="9"/>
      <c r="D810" s="9" t="s">
        <v>1340</v>
      </c>
      <c r="E810" s="9">
        <f xml:space="preserve">     25800</f>
        <v>25800</v>
      </c>
      <c r="F810" s="9"/>
    </row>
    <row r="811" spans="1:6" ht="12.75" x14ac:dyDescent="0.2">
      <c r="A811" s="9" t="s">
        <v>714</v>
      </c>
      <c r="B811" s="9">
        <f xml:space="preserve">      2800</f>
        <v>2800</v>
      </c>
      <c r="C811" s="9"/>
      <c r="D811" s="9" t="s">
        <v>481</v>
      </c>
      <c r="E811" s="9">
        <f xml:space="preserve">     34800</f>
        <v>34800</v>
      </c>
      <c r="F811" s="9"/>
    </row>
    <row r="812" spans="1:6" ht="12.75" x14ac:dyDescent="0.2">
      <c r="A812" s="9" t="s">
        <v>1521</v>
      </c>
      <c r="B812" s="9">
        <f xml:space="preserve">      2400</f>
        <v>2400</v>
      </c>
      <c r="C812" s="9"/>
      <c r="D812" s="9" t="s">
        <v>1393</v>
      </c>
      <c r="E812" s="9">
        <f xml:space="preserve">     21200</f>
        <v>21200</v>
      </c>
      <c r="F812" s="9"/>
    </row>
    <row r="813" spans="1:6" ht="12.75" x14ac:dyDescent="0.2">
      <c r="A813" s="9" t="s">
        <v>809</v>
      </c>
      <c r="B813" s="9">
        <f xml:space="preserve">      1950</f>
        <v>1950</v>
      </c>
      <c r="C813" s="9"/>
      <c r="D813" s="9" t="s">
        <v>983</v>
      </c>
      <c r="E813" s="9">
        <f xml:space="preserve">     55800</f>
        <v>55800</v>
      </c>
      <c r="F813" s="9"/>
    </row>
    <row r="814" spans="1:6" ht="12.75" x14ac:dyDescent="0.2">
      <c r="A814" s="9" t="s">
        <v>480</v>
      </c>
      <c r="B814" s="9">
        <f xml:space="preserve">      7600</f>
        <v>7600</v>
      </c>
      <c r="C814" s="9"/>
      <c r="D814" s="9" t="s">
        <v>983</v>
      </c>
      <c r="E814" s="9">
        <f xml:space="preserve">     55800</f>
        <v>55800</v>
      </c>
      <c r="F814" s="9"/>
    </row>
    <row r="815" spans="1:6" ht="12.75" x14ac:dyDescent="0.2">
      <c r="A815" s="9" t="s">
        <v>1522</v>
      </c>
      <c r="B815" s="9">
        <f xml:space="preserve">      4900</f>
        <v>4900</v>
      </c>
      <c r="C815" s="9"/>
      <c r="D815" s="9" t="s">
        <v>625</v>
      </c>
      <c r="E815" s="9">
        <f xml:space="preserve">      5500</f>
        <v>5500</v>
      </c>
      <c r="F815" s="9"/>
    </row>
    <row r="816" spans="1:6" ht="12.75" x14ac:dyDescent="0.2">
      <c r="A816" s="9" t="s">
        <v>475</v>
      </c>
      <c r="B816" s="9">
        <f xml:space="preserve">      3000</f>
        <v>3000</v>
      </c>
      <c r="C816" s="9"/>
      <c r="D816" s="9" t="s">
        <v>266</v>
      </c>
      <c r="E816" s="9">
        <f xml:space="preserve">      9700</f>
        <v>9700</v>
      </c>
      <c r="F816" s="9"/>
    </row>
    <row r="817" spans="1:6" ht="12.75" x14ac:dyDescent="0.2">
      <c r="A817" s="9" t="s">
        <v>349</v>
      </c>
      <c r="B817" s="9">
        <f xml:space="preserve">     28500</f>
        <v>28500</v>
      </c>
      <c r="C817" s="9"/>
      <c r="D817" s="9" t="s">
        <v>266</v>
      </c>
      <c r="E817" s="9">
        <f xml:space="preserve">      9900</f>
        <v>9900</v>
      </c>
      <c r="F817" s="9"/>
    </row>
    <row r="818" spans="1:6" ht="12.75" x14ac:dyDescent="0.2">
      <c r="A818" s="9" t="s">
        <v>349</v>
      </c>
      <c r="B818" s="9">
        <f xml:space="preserve">     23200</f>
        <v>23200</v>
      </c>
      <c r="C818" s="9"/>
      <c r="D818" s="9" t="s">
        <v>31</v>
      </c>
      <c r="E818" s="9">
        <f xml:space="preserve">      9300</f>
        <v>9300</v>
      </c>
      <c r="F818" s="9"/>
    </row>
    <row r="819" spans="1:6" ht="12.75" x14ac:dyDescent="0.2">
      <c r="A819" s="9" t="s">
        <v>65</v>
      </c>
      <c r="B819" s="9">
        <f xml:space="preserve">     50000</f>
        <v>50000</v>
      </c>
      <c r="C819" s="9"/>
      <c r="D819" s="9" t="s">
        <v>31</v>
      </c>
      <c r="E819" s="9">
        <f xml:space="preserve">      9200</f>
        <v>9200</v>
      </c>
      <c r="F819" s="9"/>
    </row>
    <row r="820" spans="1:6" ht="12.75" x14ac:dyDescent="0.2">
      <c r="A820" s="9" t="s">
        <v>65</v>
      </c>
      <c r="B820" s="9">
        <f xml:space="preserve">     50000</f>
        <v>50000</v>
      </c>
      <c r="C820" s="9"/>
      <c r="D820" s="9" t="s">
        <v>1101</v>
      </c>
      <c r="E820" s="9">
        <f xml:space="preserve">      9900</f>
        <v>9900</v>
      </c>
      <c r="F820" s="9"/>
    </row>
    <row r="821" spans="1:6" ht="12.75" x14ac:dyDescent="0.2">
      <c r="A821" s="9" t="s">
        <v>1217</v>
      </c>
      <c r="B821" s="9">
        <f xml:space="preserve">      5600</f>
        <v>5600</v>
      </c>
      <c r="C821" s="9"/>
      <c r="D821" s="9" t="s">
        <v>90</v>
      </c>
      <c r="E821" s="9">
        <f xml:space="preserve">     21600</f>
        <v>21600</v>
      </c>
      <c r="F821" s="9"/>
    </row>
    <row r="822" spans="1:6" ht="12.75" x14ac:dyDescent="0.2">
      <c r="A822" s="9" t="s">
        <v>1337</v>
      </c>
      <c r="B822" s="9">
        <f xml:space="preserve">     15000</f>
        <v>15000</v>
      </c>
      <c r="C822" s="9"/>
      <c r="D822" s="9" t="s">
        <v>984</v>
      </c>
      <c r="E822" s="9">
        <f xml:space="preserve">    165000</f>
        <v>165000</v>
      </c>
      <c r="F822" s="9"/>
    </row>
    <row r="823" spans="1:6" ht="12.75" x14ac:dyDescent="0.2">
      <c r="A823" s="9" t="s">
        <v>854</v>
      </c>
      <c r="B823" s="9">
        <f xml:space="preserve">     99900</f>
        <v>99900</v>
      </c>
      <c r="C823" s="9"/>
      <c r="D823" s="9" t="s">
        <v>80</v>
      </c>
      <c r="E823" s="9">
        <f xml:space="preserve">       750</f>
        <v>750</v>
      </c>
      <c r="F823" s="9"/>
    </row>
    <row r="824" spans="1:6" ht="12.75" x14ac:dyDescent="0.2">
      <c r="A824" s="9" t="s">
        <v>1443</v>
      </c>
      <c r="B824" s="9">
        <f xml:space="preserve">    126700</f>
        <v>126700</v>
      </c>
      <c r="C824" s="9"/>
      <c r="D824" s="9" t="s">
        <v>80</v>
      </c>
      <c r="E824" s="9">
        <f xml:space="preserve">       750</f>
        <v>750</v>
      </c>
      <c r="F824" s="9"/>
    </row>
    <row r="825" spans="1:6" ht="12.75" x14ac:dyDescent="0.2">
      <c r="A825" s="9" t="s">
        <v>637</v>
      </c>
      <c r="B825" s="9">
        <f xml:space="preserve">     44200</f>
        <v>44200</v>
      </c>
      <c r="C825" s="9"/>
      <c r="D825" s="9" t="s">
        <v>1444</v>
      </c>
      <c r="E825" s="9">
        <f xml:space="preserve">     31200</f>
        <v>31200</v>
      </c>
      <c r="F825" s="9"/>
    </row>
    <row r="826" spans="1:6" ht="12.75" x14ac:dyDescent="0.2">
      <c r="A826" s="9" t="s">
        <v>637</v>
      </c>
      <c r="B826" s="9">
        <f xml:space="preserve">     43600</f>
        <v>43600</v>
      </c>
      <c r="C826" s="9"/>
      <c r="D826" s="9" t="s">
        <v>811</v>
      </c>
      <c r="E826" s="9">
        <f xml:space="preserve">     10600</f>
        <v>10600</v>
      </c>
      <c r="F826" s="9"/>
    </row>
    <row r="827" spans="1:6" ht="12.75" x14ac:dyDescent="0.2">
      <c r="A827" s="9" t="s">
        <v>637</v>
      </c>
      <c r="B827" s="9">
        <f xml:space="preserve">     42900</f>
        <v>42900</v>
      </c>
      <c r="C827" s="9"/>
      <c r="D827" s="9" t="s">
        <v>1445</v>
      </c>
      <c r="E827" s="9">
        <f xml:space="preserve">      9900</f>
        <v>9900</v>
      </c>
      <c r="F827" s="9"/>
    </row>
    <row r="828" spans="1:6" ht="12.75" x14ac:dyDescent="0.2">
      <c r="A828" s="9" t="s">
        <v>1308</v>
      </c>
      <c r="B828" s="9">
        <f xml:space="preserve">     54990</f>
        <v>54990</v>
      </c>
      <c r="C828" s="9"/>
      <c r="D828" s="9" t="s">
        <v>1266</v>
      </c>
      <c r="E828" s="9">
        <f xml:space="preserve">     54600</f>
        <v>54600</v>
      </c>
      <c r="F828" s="9"/>
    </row>
    <row r="829" spans="1:6" ht="12.75" x14ac:dyDescent="0.2">
      <c r="A829" s="9" t="s">
        <v>75</v>
      </c>
      <c r="B829" s="9">
        <f xml:space="preserve">     45000</f>
        <v>45000</v>
      </c>
      <c r="C829" s="9"/>
      <c r="D829" s="9" t="s">
        <v>1266</v>
      </c>
      <c r="E829" s="9">
        <f xml:space="preserve">     54400</f>
        <v>54400</v>
      </c>
      <c r="F829" s="9"/>
    </row>
    <row r="830" spans="1:6" ht="12.75" x14ac:dyDescent="0.2">
      <c r="A830" s="9" t="s">
        <v>279</v>
      </c>
      <c r="B830" s="9">
        <f xml:space="preserve">    116300</f>
        <v>116300</v>
      </c>
      <c r="C830" s="9"/>
      <c r="D830" s="9" t="s">
        <v>1061</v>
      </c>
      <c r="E830" s="9">
        <f xml:space="preserve">     30990</f>
        <v>30990</v>
      </c>
      <c r="F830" s="9"/>
    </row>
    <row r="831" spans="1:6" ht="12.75" x14ac:dyDescent="0.2">
      <c r="A831" s="9" t="s">
        <v>130</v>
      </c>
      <c r="B831" s="9">
        <f xml:space="preserve">     80800</f>
        <v>80800</v>
      </c>
      <c r="C831" s="9"/>
      <c r="D831" s="9" t="s">
        <v>1062</v>
      </c>
      <c r="E831" s="9">
        <f xml:space="preserve">     59400</f>
        <v>59400</v>
      </c>
      <c r="F831" s="9"/>
    </row>
    <row r="832" spans="1:6" ht="12.75" x14ac:dyDescent="0.2">
      <c r="A832" s="9" t="s">
        <v>131</v>
      </c>
      <c r="B832" s="9">
        <f xml:space="preserve">     70900</f>
        <v>70900</v>
      </c>
      <c r="C832" s="9"/>
      <c r="D832" s="9" t="s">
        <v>1062</v>
      </c>
      <c r="E832" s="9">
        <f xml:space="preserve">     58600</f>
        <v>58600</v>
      </c>
      <c r="F832" s="9"/>
    </row>
    <row r="833" spans="1:6" ht="12.75" x14ac:dyDescent="0.2">
      <c r="A833" s="9" t="s">
        <v>587</v>
      </c>
      <c r="B833" s="9">
        <f xml:space="preserve">      4500</f>
        <v>4500</v>
      </c>
      <c r="C833" s="9"/>
      <c r="D833" s="9" t="s">
        <v>1356</v>
      </c>
      <c r="E833" s="9">
        <f xml:space="preserve">     77900</f>
        <v>77900</v>
      </c>
      <c r="F833" s="9"/>
    </row>
    <row r="834" spans="1:6" ht="12.75" x14ac:dyDescent="0.2">
      <c r="A834" s="9" t="s">
        <v>1160</v>
      </c>
      <c r="B834" s="9">
        <f xml:space="preserve">     45900</f>
        <v>45900</v>
      </c>
      <c r="C834" s="9"/>
      <c r="D834" s="9" t="s">
        <v>273</v>
      </c>
      <c r="E834" s="9">
        <f xml:space="preserve">     26500</f>
        <v>26500</v>
      </c>
      <c r="F834" s="9"/>
    </row>
    <row r="835" spans="1:6" ht="12.75" x14ac:dyDescent="0.2">
      <c r="A835" s="9" t="s">
        <v>1160</v>
      </c>
      <c r="B835" s="9">
        <f xml:space="preserve">     45900</f>
        <v>45900</v>
      </c>
      <c r="C835" s="9"/>
      <c r="D835" s="9" t="s">
        <v>32</v>
      </c>
      <c r="E835" s="9">
        <f xml:space="preserve">     30300</f>
        <v>30300</v>
      </c>
      <c r="F835" s="9"/>
    </row>
    <row r="836" spans="1:6" ht="12.75" x14ac:dyDescent="0.2">
      <c r="A836" s="9" t="s">
        <v>300</v>
      </c>
      <c r="B836" s="9">
        <f xml:space="preserve">     33500</f>
        <v>33500</v>
      </c>
      <c r="C836" s="9"/>
      <c r="D836" s="9" t="s">
        <v>1376</v>
      </c>
      <c r="E836" s="9">
        <f xml:space="preserve">     51900</f>
        <v>51900</v>
      </c>
      <c r="F836" s="9"/>
    </row>
    <row r="837" spans="1:6" ht="12.75" x14ac:dyDescent="0.2">
      <c r="A837" s="9" t="s">
        <v>1539</v>
      </c>
      <c r="B837" s="9">
        <f xml:space="preserve">     39100</f>
        <v>39100</v>
      </c>
      <c r="C837" s="9"/>
      <c r="D837" s="9" t="s">
        <v>1203</v>
      </c>
      <c r="E837" s="9">
        <f xml:space="preserve">     46100</f>
        <v>46100</v>
      </c>
      <c r="F837" s="9"/>
    </row>
    <row r="838" spans="1:6" ht="12.75" x14ac:dyDescent="0.2">
      <c r="A838" s="9" t="s">
        <v>134</v>
      </c>
      <c r="B838" s="9">
        <f xml:space="preserve">     24100</f>
        <v>24100</v>
      </c>
      <c r="C838" s="9"/>
      <c r="D838" s="9" t="s">
        <v>1102</v>
      </c>
      <c r="E838" s="9">
        <f xml:space="preserve">     58700</f>
        <v>58700</v>
      </c>
      <c r="F838" s="9"/>
    </row>
    <row r="839" spans="1:6" ht="12.75" x14ac:dyDescent="0.2">
      <c r="A839" s="9" t="s">
        <v>1523</v>
      </c>
      <c r="B839" s="9">
        <f xml:space="preserve">     28990</f>
        <v>28990</v>
      </c>
      <c r="C839" s="9"/>
      <c r="D839" s="9" t="s">
        <v>1550</v>
      </c>
      <c r="E839" s="9">
        <f xml:space="preserve">     47700</f>
        <v>47700</v>
      </c>
      <c r="F839" s="9"/>
    </row>
    <row r="840" spans="1:6" ht="12.75" x14ac:dyDescent="0.2">
      <c r="A840" s="9" t="s">
        <v>1309</v>
      </c>
      <c r="B840" s="9">
        <f xml:space="preserve">     44400</f>
        <v>44400</v>
      </c>
      <c r="C840" s="9"/>
      <c r="D840" s="9" t="s">
        <v>1341</v>
      </c>
      <c r="E840" s="9">
        <f xml:space="preserve">     36300</f>
        <v>36300</v>
      </c>
      <c r="F840" s="9"/>
    </row>
    <row r="841" spans="1:6" ht="12.75" x14ac:dyDescent="0.2">
      <c r="A841" s="9" t="s">
        <v>112</v>
      </c>
      <c r="B841" s="9">
        <f xml:space="preserve">     40900</f>
        <v>40900</v>
      </c>
      <c r="C841" s="9"/>
      <c r="D841" s="9" t="s">
        <v>1446</v>
      </c>
      <c r="E841" s="9">
        <f xml:space="preserve">     34200</f>
        <v>34200</v>
      </c>
      <c r="F841" s="9"/>
    </row>
    <row r="842" spans="1:6" ht="12.75" x14ac:dyDescent="0.2">
      <c r="A842" s="9" t="s">
        <v>1218</v>
      </c>
      <c r="B842" s="9">
        <f xml:space="preserve">     13800</f>
        <v>13800</v>
      </c>
      <c r="C842" s="9"/>
      <c r="D842" s="9" t="s">
        <v>1446</v>
      </c>
      <c r="E842" s="9">
        <f xml:space="preserve">     34200</f>
        <v>34200</v>
      </c>
      <c r="F842" s="9"/>
    </row>
    <row r="843" spans="1:6" ht="12.75" x14ac:dyDescent="0.2">
      <c r="A843" s="9" t="s">
        <v>948</v>
      </c>
      <c r="B843" s="9">
        <f xml:space="preserve">     53800</f>
        <v>53800</v>
      </c>
      <c r="C843" s="9"/>
      <c r="D843" s="9" t="s">
        <v>1161</v>
      </c>
      <c r="E843" s="9">
        <f xml:space="preserve">     37200</f>
        <v>37200</v>
      </c>
      <c r="F843" s="9"/>
    </row>
    <row r="844" spans="1:6" ht="12.75" x14ac:dyDescent="0.2">
      <c r="A844" s="9" t="s">
        <v>948</v>
      </c>
      <c r="B844" s="9">
        <f xml:space="preserve">     51700</f>
        <v>51700</v>
      </c>
      <c r="C844" s="9"/>
      <c r="D844" s="9" t="s">
        <v>697</v>
      </c>
      <c r="E844" s="9">
        <f xml:space="preserve">     34800</f>
        <v>34800</v>
      </c>
      <c r="F844" s="9"/>
    </row>
    <row r="845" spans="1:6" ht="12.75" x14ac:dyDescent="0.2">
      <c r="A845" s="9" t="s">
        <v>1342</v>
      </c>
      <c r="B845" s="9">
        <f xml:space="preserve">     33300</f>
        <v>33300</v>
      </c>
      <c r="C845" s="9"/>
      <c r="D845" s="9" t="s">
        <v>644</v>
      </c>
      <c r="E845" s="9">
        <f xml:space="preserve">      4800</f>
        <v>4800</v>
      </c>
      <c r="F845" s="9"/>
    </row>
    <row r="846" spans="1:6" ht="12.75" x14ac:dyDescent="0.2">
      <c r="A846" s="9" t="s">
        <v>86</v>
      </c>
      <c r="B846" s="9">
        <f xml:space="preserve">     17000</f>
        <v>17000</v>
      </c>
      <c r="C846" s="9"/>
      <c r="D846" s="9" t="s">
        <v>644</v>
      </c>
      <c r="E846" s="9">
        <f xml:space="preserve">      4800</f>
        <v>4800</v>
      </c>
      <c r="F846" s="9"/>
    </row>
    <row r="847" spans="1:6" ht="12.75" x14ac:dyDescent="0.2">
      <c r="A847" s="9" t="s">
        <v>86</v>
      </c>
      <c r="B847" s="9">
        <f xml:space="preserve">     17000</f>
        <v>17000</v>
      </c>
      <c r="C847" s="9"/>
      <c r="D847" s="9" t="s">
        <v>1447</v>
      </c>
      <c r="E847" s="9">
        <f xml:space="preserve">      1700</f>
        <v>1700</v>
      </c>
      <c r="F847" s="9"/>
    </row>
    <row r="848" spans="1:6" ht="12.75" x14ac:dyDescent="0.2">
      <c r="A848" s="9" t="s">
        <v>985</v>
      </c>
      <c r="B848" s="9">
        <f xml:space="preserve">    399900</f>
        <v>399900</v>
      </c>
      <c r="C848" s="9"/>
      <c r="D848" s="9" t="s">
        <v>1447</v>
      </c>
      <c r="E848" s="9">
        <f xml:space="preserve">      1700</f>
        <v>1700</v>
      </c>
      <c r="F848" s="9"/>
    </row>
    <row r="849" spans="1:6" ht="12.75" x14ac:dyDescent="0.2">
      <c r="A849" s="9" t="s">
        <v>812</v>
      </c>
      <c r="B849" s="9">
        <f xml:space="preserve">     38900</f>
        <v>38900</v>
      </c>
      <c r="C849" s="9"/>
      <c r="D849" s="9" t="s">
        <v>1233</v>
      </c>
      <c r="E849" s="9">
        <f xml:space="preserve">      2900</f>
        <v>2900</v>
      </c>
      <c r="F849" s="9"/>
    </row>
    <row r="850" spans="1:6" ht="12.75" x14ac:dyDescent="0.2">
      <c r="A850" s="9" t="s">
        <v>1219</v>
      </c>
      <c r="B850" s="9">
        <f xml:space="preserve">    122800</f>
        <v>122800</v>
      </c>
      <c r="C850" s="9"/>
      <c r="D850" s="9" t="s">
        <v>538</v>
      </c>
      <c r="E850" s="9">
        <f xml:space="preserve">     53800</f>
        <v>53800</v>
      </c>
      <c r="F850" s="9"/>
    </row>
    <row r="851" spans="1:6" ht="12.75" x14ac:dyDescent="0.2">
      <c r="A851" s="9" t="s">
        <v>1219</v>
      </c>
      <c r="B851" s="9">
        <f xml:space="preserve">    122800</f>
        <v>122800</v>
      </c>
      <c r="C851" s="9"/>
      <c r="D851" s="9" t="s">
        <v>815</v>
      </c>
      <c r="E851" s="9">
        <f xml:space="preserve">     86800</f>
        <v>86800</v>
      </c>
      <c r="F851" s="9"/>
    </row>
    <row r="852" spans="1:6" ht="12.75" x14ac:dyDescent="0.2">
      <c r="A852" s="9" t="s">
        <v>471</v>
      </c>
      <c r="B852" s="9">
        <f xml:space="preserve">     56900</f>
        <v>56900</v>
      </c>
      <c r="C852" s="9"/>
      <c r="D852" s="9" t="s">
        <v>1377</v>
      </c>
      <c r="E852" s="9">
        <f xml:space="preserve">     16900</f>
        <v>16900</v>
      </c>
      <c r="F852" s="9"/>
    </row>
    <row r="853" spans="1:6" ht="12.75" x14ac:dyDescent="0.2">
      <c r="A853" s="9" t="s">
        <v>450</v>
      </c>
      <c r="B853" s="9">
        <f xml:space="preserve">     17200</f>
        <v>17200</v>
      </c>
      <c r="C853" s="9"/>
      <c r="D853" s="9" t="s">
        <v>1378</v>
      </c>
      <c r="E853" s="9">
        <f xml:space="preserve">     18500</f>
        <v>18500</v>
      </c>
      <c r="F853" s="9"/>
    </row>
    <row r="854" spans="1:6" ht="12.75" x14ac:dyDescent="0.2">
      <c r="A854" s="9" t="s">
        <v>1220</v>
      </c>
      <c r="B854" s="9">
        <f xml:space="preserve">     10300</f>
        <v>10300</v>
      </c>
      <c r="C854" s="9"/>
      <c r="D854" s="9" t="s">
        <v>1379</v>
      </c>
      <c r="E854" s="9">
        <f xml:space="preserve">     17000</f>
        <v>17000</v>
      </c>
      <c r="F854" s="9"/>
    </row>
    <row r="855" spans="1:6" ht="12.75" x14ac:dyDescent="0.2">
      <c r="A855" s="9" t="s">
        <v>1103</v>
      </c>
      <c r="B855" s="9">
        <f xml:space="preserve">     28500</f>
        <v>28500</v>
      </c>
      <c r="C855" s="9"/>
      <c r="D855" s="9" t="s">
        <v>1280</v>
      </c>
      <c r="E855" s="9">
        <f xml:space="preserve">     36400</f>
        <v>36400</v>
      </c>
      <c r="F855" s="9"/>
    </row>
    <row r="856" spans="1:6" ht="12.75" x14ac:dyDescent="0.2">
      <c r="A856" s="9" t="s">
        <v>1104</v>
      </c>
      <c r="B856" s="9">
        <f xml:space="preserve">     15900</f>
        <v>15900</v>
      </c>
      <c r="C856" s="9"/>
      <c r="D856" s="9" t="s">
        <v>1551</v>
      </c>
      <c r="E856" s="9">
        <f xml:space="preserve">      2900</f>
        <v>2900</v>
      </c>
      <c r="F856" s="9"/>
    </row>
    <row r="857" spans="1:6" ht="12.75" x14ac:dyDescent="0.2">
      <c r="A857" s="9" t="s">
        <v>1104</v>
      </c>
      <c r="B857" s="9">
        <f xml:space="preserve">     15900</f>
        <v>15900</v>
      </c>
      <c r="C857" s="9"/>
      <c r="D857" s="9" t="s">
        <v>1162</v>
      </c>
      <c r="E857" s="9">
        <f xml:space="preserve">    121700</f>
        <v>121700</v>
      </c>
      <c r="F857" s="9"/>
    </row>
    <row r="858" spans="1:6" ht="12.75" x14ac:dyDescent="0.2">
      <c r="A858" s="9" t="s">
        <v>264</v>
      </c>
      <c r="B858" s="9">
        <f xml:space="preserve">      8800</f>
        <v>8800</v>
      </c>
      <c r="C858" s="9"/>
      <c r="D858" s="9" t="s">
        <v>1524</v>
      </c>
      <c r="E858" s="9">
        <f xml:space="preserve">     76700</f>
        <v>76700</v>
      </c>
      <c r="F858" s="9"/>
    </row>
    <row r="859" spans="1:6" ht="12.75" x14ac:dyDescent="0.2">
      <c r="A859" s="9" t="s">
        <v>1052</v>
      </c>
      <c r="B859" s="9">
        <f xml:space="preserve">      9200</f>
        <v>9200</v>
      </c>
      <c r="C859" s="9"/>
      <c r="D859" s="9" t="s">
        <v>816</v>
      </c>
      <c r="E859" s="9">
        <f xml:space="preserve">      3800</f>
        <v>3800</v>
      </c>
      <c r="F859" s="9"/>
    </row>
    <row r="860" spans="1:6" ht="12.75" x14ac:dyDescent="0.2">
      <c r="A860" s="9" t="s">
        <v>1052</v>
      </c>
      <c r="B860" s="9">
        <f xml:space="preserve">      9100</f>
        <v>9100</v>
      </c>
      <c r="C860" s="9"/>
      <c r="D860" s="9" t="s">
        <v>1163</v>
      </c>
      <c r="E860" s="9">
        <f xml:space="preserve">     64990</f>
        <v>64990</v>
      </c>
      <c r="F860" s="9"/>
    </row>
    <row r="861" spans="1:6" ht="12.75" x14ac:dyDescent="0.2">
      <c r="A861" s="9" t="s">
        <v>1053</v>
      </c>
      <c r="B861" s="9">
        <f xml:space="preserve">     16100</f>
        <v>16100</v>
      </c>
      <c r="C861" s="9"/>
      <c r="D861" s="9" t="s">
        <v>1054</v>
      </c>
      <c r="E861" s="9">
        <f xml:space="preserve">     43990</f>
        <v>43990</v>
      </c>
      <c r="F861" s="9"/>
    </row>
    <row r="862" spans="1:6" ht="12.75" x14ac:dyDescent="0.2">
      <c r="A862" s="9" t="s">
        <v>638</v>
      </c>
      <c r="B862" s="9">
        <f xml:space="preserve">     34500</f>
        <v>34500</v>
      </c>
      <c r="C862" s="9"/>
      <c r="D862" s="9" t="s">
        <v>1119</v>
      </c>
      <c r="E862" s="9">
        <f xml:space="preserve">     39200</f>
        <v>39200</v>
      </c>
      <c r="F862" s="9"/>
    </row>
    <row r="863" spans="1:6" ht="12.75" x14ac:dyDescent="0.2">
      <c r="A863" s="9" t="s">
        <v>282</v>
      </c>
      <c r="B863" s="9">
        <f xml:space="preserve">     19300</f>
        <v>19300</v>
      </c>
      <c r="C863" s="9"/>
      <c r="D863" s="9" t="s">
        <v>1394</v>
      </c>
      <c r="E863" s="9">
        <f xml:space="preserve">     54900</f>
        <v>54900</v>
      </c>
      <c r="F863" s="9"/>
    </row>
    <row r="864" spans="1:6" ht="12.75" x14ac:dyDescent="0.2">
      <c r="A864" s="9" t="s">
        <v>282</v>
      </c>
      <c r="B864" s="9">
        <f xml:space="preserve">     18500</f>
        <v>18500</v>
      </c>
      <c r="C864" s="9"/>
      <c r="D864" s="9" t="s">
        <v>125</v>
      </c>
      <c r="E864" s="9">
        <f xml:space="preserve">     22500</f>
        <v>22500</v>
      </c>
      <c r="F864" s="9"/>
    </row>
    <row r="865" spans="1:6" ht="12.75" x14ac:dyDescent="0.2">
      <c r="A865" s="9" t="s">
        <v>104</v>
      </c>
      <c r="B865" s="9">
        <f xml:space="preserve">    108400</f>
        <v>108400</v>
      </c>
      <c r="C865" s="9"/>
      <c r="D865" s="9" t="s">
        <v>855</v>
      </c>
      <c r="E865" s="9">
        <f xml:space="preserve">     63400</f>
        <v>63400</v>
      </c>
      <c r="F865" s="9"/>
    </row>
    <row r="866" spans="1:6" ht="12.75" x14ac:dyDescent="0.2">
      <c r="A866" s="9" t="s">
        <v>1063</v>
      </c>
      <c r="B866" s="9">
        <f xml:space="preserve">     92700</f>
        <v>92700</v>
      </c>
      <c r="C866" s="9"/>
      <c r="D866" s="9" t="s">
        <v>927</v>
      </c>
      <c r="E866" s="9">
        <f xml:space="preserve">     51500</f>
        <v>51500</v>
      </c>
      <c r="F866" s="9"/>
    </row>
    <row r="867" spans="1:6" ht="12.75" x14ac:dyDescent="0.2">
      <c r="A867" s="9" t="s">
        <v>106</v>
      </c>
      <c r="B867" s="9">
        <f xml:space="preserve">     38200</f>
        <v>38200</v>
      </c>
      <c r="C867" s="9"/>
      <c r="D867" s="9" t="s">
        <v>239</v>
      </c>
      <c r="E867" s="9">
        <f xml:space="preserve">     27200</f>
        <v>27200</v>
      </c>
      <c r="F867" s="9"/>
    </row>
    <row r="868" spans="1:6" ht="12.75" x14ac:dyDescent="0.2">
      <c r="A868" s="9" t="s">
        <v>715</v>
      </c>
      <c r="B868" s="9">
        <f xml:space="preserve">     27900</f>
        <v>27900</v>
      </c>
      <c r="C868" s="9"/>
      <c r="D868" s="9" t="s">
        <v>239</v>
      </c>
      <c r="E868" s="9">
        <f xml:space="preserve">     25900</f>
        <v>25900</v>
      </c>
      <c r="F868" s="9"/>
    </row>
    <row r="869" spans="1:6" ht="12.75" x14ac:dyDescent="0.2">
      <c r="A869" s="9" t="s">
        <v>405</v>
      </c>
      <c r="B869" s="9">
        <f xml:space="preserve">    109900</f>
        <v>109900</v>
      </c>
      <c r="C869" s="9"/>
      <c r="D869" s="9" t="s">
        <v>564</v>
      </c>
      <c r="E869" s="9">
        <f xml:space="preserve">      1800</f>
        <v>1800</v>
      </c>
      <c r="F869" s="9"/>
    </row>
    <row r="870" spans="1:6" ht="12.75" x14ac:dyDescent="0.2">
      <c r="A870" s="9" t="s">
        <v>1343</v>
      </c>
      <c r="B870" s="9">
        <f xml:space="preserve">    107700</f>
        <v>107700</v>
      </c>
      <c r="C870" s="9"/>
      <c r="D870" s="9" t="s">
        <v>986</v>
      </c>
      <c r="E870" s="9">
        <f xml:space="preserve">     42800</f>
        <v>42800</v>
      </c>
      <c r="F870" s="9"/>
    </row>
    <row r="871" spans="1:6" ht="12.75" x14ac:dyDescent="0.2">
      <c r="A871" s="9" t="s">
        <v>317</v>
      </c>
      <c r="B871" s="9">
        <f xml:space="preserve">    107900</f>
        <v>107900</v>
      </c>
      <c r="C871" s="9"/>
      <c r="D871" s="9" t="s">
        <v>986</v>
      </c>
      <c r="E871" s="9">
        <f xml:space="preserve">     42500</f>
        <v>42500</v>
      </c>
      <c r="F871" s="9"/>
    </row>
    <row r="872" spans="1:6" ht="12.75" x14ac:dyDescent="0.2">
      <c r="A872" s="9" t="s">
        <v>813</v>
      </c>
      <c r="B872" s="9">
        <f xml:space="preserve">      6990</f>
        <v>6990</v>
      </c>
      <c r="C872" s="9"/>
      <c r="D872" s="9" t="s">
        <v>1395</v>
      </c>
      <c r="E872" s="9">
        <f xml:space="preserve">      1250</f>
        <v>1250</v>
      </c>
      <c r="F872" s="9"/>
    </row>
    <row r="873" spans="1:6" ht="12.75" x14ac:dyDescent="0.2">
      <c r="A873" s="9" t="s">
        <v>694</v>
      </c>
      <c r="B873" s="9">
        <f xml:space="preserve">     17500</f>
        <v>17500</v>
      </c>
      <c r="C873" s="9"/>
      <c r="D873" s="9" t="s">
        <v>1395</v>
      </c>
      <c r="E873" s="9">
        <f xml:space="preserve">      1250</f>
        <v>1250</v>
      </c>
      <c r="F873" s="9"/>
    </row>
    <row r="874" spans="1:6" ht="12.75" x14ac:dyDescent="0.2">
      <c r="A874" s="9" t="s">
        <v>1001</v>
      </c>
      <c r="B874" s="9">
        <f xml:space="preserve">     10500</f>
        <v>10500</v>
      </c>
      <c r="C874" s="9"/>
      <c r="D874" s="9" t="s">
        <v>718</v>
      </c>
      <c r="E874" s="9">
        <f xml:space="preserve">      1150</f>
        <v>1150</v>
      </c>
      <c r="F874" s="9"/>
    </row>
    <row r="875" spans="1:6" ht="12.75" x14ac:dyDescent="0.2">
      <c r="A875" s="9" t="s">
        <v>482</v>
      </c>
      <c r="B875" s="9">
        <f xml:space="preserve">     33400</f>
        <v>33400</v>
      </c>
      <c r="C875" s="9"/>
      <c r="D875" s="9" t="s">
        <v>372</v>
      </c>
      <c r="E875" s="9">
        <f xml:space="preserve">     85100</f>
        <v>85100</v>
      </c>
      <c r="F875" s="9"/>
    </row>
    <row r="876" spans="1:6" ht="12.75" x14ac:dyDescent="0.2">
      <c r="A876" s="9" t="s">
        <v>137</v>
      </c>
      <c r="B876" s="9">
        <f xml:space="preserve">     46600</f>
        <v>46600</v>
      </c>
      <c r="C876" s="9"/>
      <c r="D876" s="9" t="s">
        <v>372</v>
      </c>
      <c r="E876" s="9">
        <f xml:space="preserve">     84990</f>
        <v>84990</v>
      </c>
      <c r="F876" s="9"/>
    </row>
    <row r="877" spans="1:6" ht="12.75" x14ac:dyDescent="0.2">
      <c r="A877" s="9" t="s">
        <v>472</v>
      </c>
      <c r="B877" s="9">
        <f xml:space="preserve">     80600</f>
        <v>80600</v>
      </c>
      <c r="C877" s="9"/>
      <c r="D877" s="9" t="s">
        <v>928</v>
      </c>
      <c r="E877" s="9">
        <f xml:space="preserve">      1400</f>
        <v>1400</v>
      </c>
      <c r="F877" s="9"/>
    </row>
    <row r="878" spans="1:6" ht="12.75" x14ac:dyDescent="0.2">
      <c r="A878" s="9" t="s">
        <v>727</v>
      </c>
      <c r="B878" s="9">
        <f xml:space="preserve">    157500</f>
        <v>157500</v>
      </c>
      <c r="C878" s="9"/>
      <c r="D878" s="9" t="s">
        <v>126</v>
      </c>
      <c r="E878" s="9">
        <f xml:space="preserve">       870</f>
        <v>870</v>
      </c>
      <c r="F878" s="9"/>
    </row>
    <row r="879" spans="1:6" ht="12.75" x14ac:dyDescent="0.2">
      <c r="A879" s="9" t="s">
        <v>727</v>
      </c>
      <c r="B879" s="9">
        <f xml:space="preserve">    156500</f>
        <v>156500</v>
      </c>
      <c r="C879" s="9"/>
      <c r="D879" s="9" t="s">
        <v>33</v>
      </c>
      <c r="E879" s="9">
        <f xml:space="preserve">      3900</f>
        <v>3900</v>
      </c>
      <c r="F879" s="9"/>
    </row>
    <row r="880" spans="1:6" ht="12.75" x14ac:dyDescent="0.2">
      <c r="A880" s="9" t="s">
        <v>563</v>
      </c>
      <c r="B880" s="9">
        <f xml:space="preserve">     40000</f>
        <v>40000</v>
      </c>
      <c r="C880" s="9"/>
      <c r="D880" s="9" t="s">
        <v>827</v>
      </c>
      <c r="E880" s="9">
        <f xml:space="preserve">     39800</f>
        <v>39800</v>
      </c>
      <c r="F880" s="9"/>
    </row>
    <row r="881" spans="1:6" ht="12.75" x14ac:dyDescent="0.2">
      <c r="A881" s="9" t="s">
        <v>925</v>
      </c>
      <c r="B881" s="9">
        <f xml:space="preserve">    132900</f>
        <v>132900</v>
      </c>
      <c r="C881" s="9"/>
      <c r="D881" s="9" t="s">
        <v>193</v>
      </c>
      <c r="E881" s="9">
        <f xml:space="preserve">     23990</f>
        <v>23990</v>
      </c>
      <c r="F881" s="9"/>
    </row>
    <row r="882" spans="1:6" ht="12.75" x14ac:dyDescent="0.2">
      <c r="A882" s="9" t="s">
        <v>213</v>
      </c>
      <c r="B882" s="9">
        <f xml:space="preserve">    109900</f>
        <v>109900</v>
      </c>
      <c r="C882" s="9"/>
      <c r="D882" s="9" t="s">
        <v>929</v>
      </c>
      <c r="E882" s="9">
        <f xml:space="preserve">     26500</f>
        <v>26500</v>
      </c>
      <c r="F882" s="9"/>
    </row>
    <row r="883" spans="1:6" ht="12.75" x14ac:dyDescent="0.2">
      <c r="A883" s="9" t="s">
        <v>213</v>
      </c>
      <c r="B883" s="9">
        <f xml:space="preserve">    106600</f>
        <v>106600</v>
      </c>
      <c r="C883" s="9"/>
      <c r="D883" s="9" t="s">
        <v>856</v>
      </c>
      <c r="E883" s="9">
        <f xml:space="preserve">     16500</f>
        <v>16500</v>
      </c>
      <c r="F883" s="9"/>
    </row>
    <row r="884" spans="1:6" ht="12.75" x14ac:dyDescent="0.2">
      <c r="A884" s="9" t="s">
        <v>533</v>
      </c>
      <c r="B884" s="9">
        <f xml:space="preserve">     40800</f>
        <v>40800</v>
      </c>
      <c r="C884" s="9"/>
      <c r="D884" s="9" t="s">
        <v>616</v>
      </c>
      <c r="E884" s="9">
        <f xml:space="preserve">     11990</f>
        <v>11990</v>
      </c>
      <c r="F884" s="9"/>
    </row>
    <row r="885" spans="1:6" ht="12.75" x14ac:dyDescent="0.2">
      <c r="A885" s="9" t="s">
        <v>926</v>
      </c>
      <c r="B885" s="9">
        <f xml:space="preserve">     43900</f>
        <v>43900</v>
      </c>
      <c r="C885" s="9"/>
      <c r="D885" s="9" t="s">
        <v>857</v>
      </c>
      <c r="E885" s="9">
        <f xml:space="preserve">     17100</f>
        <v>17100</v>
      </c>
      <c r="F885" s="9"/>
    </row>
    <row r="886" spans="1:6" ht="12.75" x14ac:dyDescent="0.2">
      <c r="A886" s="9" t="s">
        <v>926</v>
      </c>
      <c r="B886" s="9">
        <f xml:space="preserve">     43990</f>
        <v>43990</v>
      </c>
      <c r="C886" s="9"/>
      <c r="D886" s="9" t="s">
        <v>1105</v>
      </c>
      <c r="E886" s="9">
        <f xml:space="preserve">     22300</f>
        <v>22300</v>
      </c>
      <c r="F886" s="9"/>
    </row>
    <row r="887" spans="1:6" ht="12.75" x14ac:dyDescent="0.2">
      <c r="A887" s="9" t="s">
        <v>615</v>
      </c>
      <c r="B887" s="9">
        <f xml:space="preserve">     42900</f>
        <v>42900</v>
      </c>
      <c r="C887" s="9"/>
      <c r="D887" s="9" t="s">
        <v>34</v>
      </c>
      <c r="E887" s="9">
        <f xml:space="preserve">     19400</f>
        <v>19400</v>
      </c>
      <c r="F887" s="9"/>
    </row>
    <row r="888" spans="1:6" ht="12.75" x14ac:dyDescent="0.2">
      <c r="A888" s="9" t="s">
        <v>280</v>
      </c>
      <c r="B888" s="9">
        <f xml:space="preserve">     40990</f>
        <v>40990</v>
      </c>
      <c r="C888" s="9"/>
      <c r="D888" s="9" t="s">
        <v>318</v>
      </c>
      <c r="E888" s="9">
        <f xml:space="preserve">     25900</f>
        <v>25900</v>
      </c>
      <c r="F888" s="9"/>
    </row>
    <row r="889" spans="1:6" ht="12.75" x14ac:dyDescent="0.2">
      <c r="A889" s="9" t="s">
        <v>1267</v>
      </c>
      <c r="B889" s="9">
        <f xml:space="preserve">     28100</f>
        <v>28100</v>
      </c>
      <c r="C889" s="9"/>
      <c r="D889" s="9" t="s">
        <v>864</v>
      </c>
      <c r="E889" s="9">
        <f xml:space="preserve">     31900</f>
        <v>31900</v>
      </c>
      <c r="F889" s="9"/>
    </row>
    <row r="890" spans="1:6" ht="12.75" x14ac:dyDescent="0.2">
      <c r="A890" s="9" t="s">
        <v>325</v>
      </c>
      <c r="B890" s="9">
        <f xml:space="preserve">    140700</f>
        <v>140700</v>
      </c>
      <c r="C890" s="9"/>
      <c r="D890" s="9" t="s">
        <v>1448</v>
      </c>
      <c r="E890" s="9">
        <f xml:space="preserve">      2900</f>
        <v>2900</v>
      </c>
      <c r="F890" s="9"/>
    </row>
    <row r="891" spans="1:6" ht="12.75" x14ac:dyDescent="0.2">
      <c r="A891" s="9" t="s">
        <v>325</v>
      </c>
      <c r="B891" s="9">
        <f xml:space="preserve">    130600</f>
        <v>130600</v>
      </c>
      <c r="C891" s="9"/>
      <c r="D891" s="9" t="s">
        <v>1525</v>
      </c>
      <c r="E891" s="9">
        <f xml:space="preserve">     11800</f>
        <v>11800</v>
      </c>
      <c r="F891" s="9"/>
    </row>
    <row r="892" spans="1:6" ht="12.75" x14ac:dyDescent="0.2">
      <c r="A892" s="9" t="s">
        <v>324</v>
      </c>
      <c r="B892" s="9">
        <f xml:space="preserve">     57700</f>
        <v>57700</v>
      </c>
      <c r="C892" s="9"/>
      <c r="D892" s="9" t="s">
        <v>987</v>
      </c>
      <c r="E892" s="9">
        <f xml:space="preserve">     10000</f>
        <v>10000</v>
      </c>
      <c r="F892" s="9"/>
    </row>
    <row r="893" spans="1:6" ht="12.75" x14ac:dyDescent="0.2">
      <c r="A893" s="9" t="s">
        <v>814</v>
      </c>
      <c r="B893" s="9">
        <f xml:space="preserve">     47100</f>
        <v>47100</v>
      </c>
      <c r="C893" s="9"/>
      <c r="D893" s="9" t="s">
        <v>988</v>
      </c>
      <c r="E893" s="9">
        <f xml:space="preserve">      3800</f>
        <v>3800</v>
      </c>
      <c r="F893" s="9"/>
    </row>
    <row r="894" spans="1:6" ht="12.75" x14ac:dyDescent="0.2">
      <c r="A894" s="9" t="s">
        <v>588</v>
      </c>
      <c r="B894" s="9">
        <f xml:space="preserve">     51400</f>
        <v>51400</v>
      </c>
      <c r="C894" s="9"/>
      <c r="D894" s="9" t="s">
        <v>891</v>
      </c>
      <c r="E894" s="9">
        <f xml:space="preserve">     36500</f>
        <v>36500</v>
      </c>
      <c r="F894" s="9"/>
    </row>
    <row r="895" spans="1:6" ht="12.75" x14ac:dyDescent="0.2">
      <c r="A895" s="9" t="s">
        <v>1540</v>
      </c>
      <c r="B895" s="9">
        <f xml:space="preserve">     29200</f>
        <v>29200</v>
      </c>
      <c r="C895" s="9"/>
      <c r="D895" s="9" t="s">
        <v>891</v>
      </c>
      <c r="E895" s="9">
        <f xml:space="preserve">     35990</f>
        <v>35990</v>
      </c>
      <c r="F895" s="9"/>
    </row>
    <row r="896" spans="1:6" ht="12.75" x14ac:dyDescent="0.2">
      <c r="A896" s="9" t="s">
        <v>695</v>
      </c>
      <c r="B896" s="9">
        <f xml:space="preserve">     15990</f>
        <v>15990</v>
      </c>
      <c r="C896" s="9"/>
      <c r="D896" s="9" t="s">
        <v>508</v>
      </c>
      <c r="E896" s="9">
        <f xml:space="preserve">      2300</f>
        <v>2300</v>
      </c>
      <c r="F896" s="9"/>
    </row>
    <row r="897" spans="1:6" ht="12.75" x14ac:dyDescent="0.2">
      <c r="A897" s="9" t="s">
        <v>252</v>
      </c>
      <c r="B897" s="9">
        <f xml:space="preserve">     76100</f>
        <v>76100</v>
      </c>
      <c r="C897" s="9"/>
      <c r="D897" s="9" t="s">
        <v>1234</v>
      </c>
      <c r="E897" s="9">
        <f xml:space="preserve">     91200</f>
        <v>91200</v>
      </c>
      <c r="F897" s="9"/>
    </row>
    <row r="898" spans="1:6" ht="12.75" x14ac:dyDescent="0.2">
      <c r="A898" s="9" t="s">
        <v>252</v>
      </c>
      <c r="B898" s="9">
        <f xml:space="preserve">     75500</f>
        <v>75500</v>
      </c>
      <c r="C898" s="9"/>
      <c r="D898" s="9" t="s">
        <v>63</v>
      </c>
      <c r="E898" s="9">
        <f xml:space="preserve">     99300</f>
        <v>99300</v>
      </c>
      <c r="F898" s="9"/>
    </row>
    <row r="899" spans="1:6" ht="12.75" x14ac:dyDescent="0.2">
      <c r="A899" s="9" t="s">
        <v>485</v>
      </c>
      <c r="B899" s="9">
        <f xml:space="preserve">     37200</f>
        <v>37200</v>
      </c>
      <c r="C899" s="9"/>
      <c r="D899" s="9" t="s">
        <v>626</v>
      </c>
      <c r="E899" s="9">
        <f xml:space="preserve">     70900</f>
        <v>70900</v>
      </c>
      <c r="F899" s="9"/>
    </row>
    <row r="900" spans="1:6" ht="12.75" x14ac:dyDescent="0.2">
      <c r="A900" s="9" t="s">
        <v>281</v>
      </c>
      <c r="B900" s="9">
        <f xml:space="preserve">     30500</f>
        <v>30500</v>
      </c>
      <c r="C900" s="9"/>
      <c r="D900" s="9" t="s">
        <v>565</v>
      </c>
      <c r="E900" s="9">
        <f xml:space="preserve">    119700</f>
        <v>119700</v>
      </c>
      <c r="F900" s="9"/>
    </row>
    <row r="901" spans="1:6" ht="12.75" x14ac:dyDescent="0.2">
      <c r="A901" s="9" t="s">
        <v>716</v>
      </c>
      <c r="B901" s="9">
        <f xml:space="preserve">     35900</f>
        <v>35900</v>
      </c>
      <c r="C901" s="9"/>
      <c r="D901" s="9" t="s">
        <v>565</v>
      </c>
      <c r="E901" s="9">
        <f xml:space="preserve">    116800</f>
        <v>116800</v>
      </c>
      <c r="F901" s="9"/>
    </row>
    <row r="902" spans="1:6" ht="12.75" x14ac:dyDescent="0.2">
      <c r="A902" s="9" t="s">
        <v>696</v>
      </c>
      <c r="B902" s="9">
        <f xml:space="preserve">     72400</f>
        <v>72400</v>
      </c>
      <c r="C902" s="9"/>
      <c r="D902" s="9" t="s">
        <v>858</v>
      </c>
      <c r="E902" s="9">
        <f xml:space="preserve">     25990</f>
        <v>25990</v>
      </c>
      <c r="F902" s="9"/>
    </row>
    <row r="903" spans="1:6" ht="12.75" x14ac:dyDescent="0.2">
      <c r="A903" s="9" t="s">
        <v>696</v>
      </c>
      <c r="B903" s="9">
        <f xml:space="preserve">     72400</f>
        <v>72400</v>
      </c>
      <c r="C903" s="9"/>
      <c r="D903" s="9" t="s">
        <v>369</v>
      </c>
      <c r="E903" s="9">
        <f xml:space="preserve">     41400</f>
        <v>41400</v>
      </c>
      <c r="F903" s="9"/>
    </row>
    <row r="904" spans="1:6" ht="12.75" x14ac:dyDescent="0.2">
      <c r="A904" s="9" t="s">
        <v>753</v>
      </c>
      <c r="B904" s="9">
        <f xml:space="preserve">      4600</f>
        <v>4600</v>
      </c>
      <c r="C904" s="9"/>
      <c r="D904" s="9" t="s">
        <v>427</v>
      </c>
      <c r="E904" s="9">
        <f xml:space="preserve">     40300</f>
        <v>40300</v>
      </c>
      <c r="F904" s="9"/>
    </row>
    <row r="905" spans="1:6" ht="12.75" x14ac:dyDescent="0.2">
      <c r="A905" s="9" t="s">
        <v>232</v>
      </c>
      <c r="B905" s="9">
        <f xml:space="preserve">    237100</f>
        <v>237100</v>
      </c>
      <c r="C905" s="9"/>
      <c r="D905" s="9" t="s">
        <v>427</v>
      </c>
      <c r="E905" s="9">
        <f xml:space="preserve">     40900</f>
        <v>40900</v>
      </c>
      <c r="F905" s="9"/>
    </row>
    <row r="906" spans="1:6" ht="12.75" x14ac:dyDescent="0.2">
      <c r="A906" s="9" t="s">
        <v>574</v>
      </c>
      <c r="B906" s="9">
        <f xml:space="preserve">     34990</f>
        <v>34990</v>
      </c>
      <c r="C906" s="9"/>
      <c r="D906" s="9" t="s">
        <v>949</v>
      </c>
      <c r="E906" s="9">
        <f xml:space="preserve">      4200</f>
        <v>4200</v>
      </c>
      <c r="F906" s="9"/>
    </row>
    <row r="907" spans="1:6" ht="12.75" x14ac:dyDescent="0.2">
      <c r="A907" s="9" t="s">
        <v>717</v>
      </c>
      <c r="B907" s="9">
        <f xml:space="preserve">     52100</f>
        <v>52100</v>
      </c>
      <c r="C907" s="9"/>
      <c r="D907" s="9" t="s">
        <v>380</v>
      </c>
      <c r="E907" s="9">
        <f xml:space="preserve">     45600</f>
        <v>45600</v>
      </c>
      <c r="F907" s="9"/>
    </row>
    <row r="908" spans="1:6" ht="12.75" x14ac:dyDescent="0.2">
      <c r="A908" s="9" t="s">
        <v>380</v>
      </c>
      <c r="B908" s="9">
        <f xml:space="preserve">     45600</f>
        <v>45600</v>
      </c>
      <c r="C908" s="9"/>
      <c r="D908" s="9" t="s">
        <v>594</v>
      </c>
      <c r="E908" s="9">
        <f xml:space="preserve">      5400</f>
        <v>5400</v>
      </c>
      <c r="F908" s="9"/>
    </row>
    <row r="909" spans="1:6" ht="12.75" x14ac:dyDescent="0.2">
      <c r="A909" s="9" t="s">
        <v>267</v>
      </c>
      <c r="B909" s="9">
        <f xml:space="preserve">    239900</f>
        <v>239900</v>
      </c>
      <c r="C909" s="9"/>
      <c r="D909" s="9" t="s">
        <v>595</v>
      </c>
      <c r="E909" s="9">
        <f xml:space="preserve">      4600</f>
        <v>4600</v>
      </c>
      <c r="F909" s="9"/>
    </row>
    <row r="910" spans="1:6" ht="12.75" x14ac:dyDescent="0.2">
      <c r="A910" s="9" t="s">
        <v>1006</v>
      </c>
      <c r="B910" s="9">
        <f xml:space="preserve">    177100</f>
        <v>177100</v>
      </c>
      <c r="C910" s="9"/>
      <c r="D910" s="9" t="s">
        <v>140</v>
      </c>
      <c r="E910" s="9">
        <f xml:space="preserve">      4800</f>
        <v>4800</v>
      </c>
      <c r="F910" s="9"/>
    </row>
    <row r="911" spans="1:6" ht="12.75" x14ac:dyDescent="0.2">
      <c r="A911" s="9" t="s">
        <v>1006</v>
      </c>
      <c r="B911" s="9">
        <f xml:space="preserve">    177100</f>
        <v>177100</v>
      </c>
      <c r="C911" s="9"/>
      <c r="D911" s="9" t="s">
        <v>1106</v>
      </c>
      <c r="E911" s="9">
        <f xml:space="preserve">      4500</f>
        <v>4500</v>
      </c>
      <c r="F911" s="9"/>
    </row>
    <row r="912" spans="1:6" ht="12.75" x14ac:dyDescent="0.2">
      <c r="A912" s="9" t="s">
        <v>35</v>
      </c>
      <c r="B912" s="9">
        <f xml:space="preserve">      3500</f>
        <v>3500</v>
      </c>
      <c r="C912" s="9"/>
      <c r="D912" s="9" t="s">
        <v>1282</v>
      </c>
      <c r="E912" s="9">
        <f xml:space="preserve">      4500</f>
        <v>4500</v>
      </c>
      <c r="F912" s="9"/>
    </row>
    <row r="913" spans="1:6" ht="12.75" x14ac:dyDescent="0.2">
      <c r="A913" s="9" t="s">
        <v>989</v>
      </c>
      <c r="B913" s="9">
        <f xml:space="preserve">      4350</f>
        <v>4350</v>
      </c>
      <c r="C913" s="9"/>
      <c r="D913" s="9" t="s">
        <v>698</v>
      </c>
      <c r="E913" s="9">
        <f xml:space="preserve">      4900</f>
        <v>4900</v>
      </c>
      <c r="F913" s="9"/>
    </row>
    <row r="914" spans="1:6" ht="12.75" x14ac:dyDescent="0.2">
      <c r="A914" s="9" t="s">
        <v>463</v>
      </c>
      <c r="B914" s="9">
        <f xml:space="preserve">      3250</f>
        <v>3250</v>
      </c>
      <c r="C914" s="9"/>
      <c r="D914" s="9" t="s">
        <v>1221</v>
      </c>
      <c r="E914" s="9">
        <f xml:space="preserve">      5000</f>
        <v>5000</v>
      </c>
      <c r="F914" s="9"/>
    </row>
    <row r="915" spans="1:6" ht="12.75" x14ac:dyDescent="0.2">
      <c r="A915" s="9" t="s">
        <v>463</v>
      </c>
      <c r="B915" s="9">
        <f xml:space="preserve">      3200</f>
        <v>3200</v>
      </c>
      <c r="C915" s="9"/>
      <c r="D915" s="9" t="s">
        <v>1283</v>
      </c>
      <c r="E915" s="9">
        <f xml:space="preserve">     16800</f>
        <v>16800</v>
      </c>
      <c r="F915" s="9"/>
    </row>
    <row r="916" spans="1:6" ht="12.75" x14ac:dyDescent="0.2">
      <c r="A916" s="9" t="s">
        <v>431</v>
      </c>
      <c r="B916" s="9">
        <f xml:space="preserve">      3200</f>
        <v>3200</v>
      </c>
      <c r="C916" s="9"/>
      <c r="D916" s="9" t="s">
        <v>253</v>
      </c>
      <c r="E916" s="9">
        <f xml:space="preserve">       400</f>
        <v>400</v>
      </c>
      <c r="F916" s="9"/>
    </row>
    <row r="917" spans="1:6" ht="12.75" x14ac:dyDescent="0.2">
      <c r="A917" s="9" t="s">
        <v>1357</v>
      </c>
      <c r="B917" s="9">
        <f xml:space="preserve">      4200</f>
        <v>4200</v>
      </c>
      <c r="C917" s="9"/>
      <c r="D917" s="9" t="s">
        <v>143</v>
      </c>
      <c r="E917" s="9">
        <f xml:space="preserve">       500</f>
        <v>500</v>
      </c>
      <c r="F917" s="9"/>
    </row>
    <row r="918" spans="1:6" ht="12.75" x14ac:dyDescent="0.2">
      <c r="A918" s="9" t="s">
        <v>1357</v>
      </c>
      <c r="B918" s="9">
        <f xml:space="preserve">      4200</f>
        <v>4200</v>
      </c>
      <c r="C918" s="9"/>
      <c r="D918" s="9" t="s">
        <v>736</v>
      </c>
      <c r="E918" s="9">
        <f xml:space="preserve">       550</f>
        <v>550</v>
      </c>
      <c r="F918" s="9"/>
    </row>
    <row r="919" spans="1:6" ht="12.75" x14ac:dyDescent="0.2">
      <c r="A919" s="9" t="s">
        <v>639</v>
      </c>
      <c r="B919" s="9">
        <f xml:space="preserve">     13200</f>
        <v>13200</v>
      </c>
      <c r="C919" s="9"/>
      <c r="D919" s="9" t="s">
        <v>1269</v>
      </c>
      <c r="E919" s="9">
        <f xml:space="preserve">       350</f>
        <v>350</v>
      </c>
      <c r="F919" s="9"/>
    </row>
    <row r="920" spans="1:6" ht="12.75" x14ac:dyDescent="0.2">
      <c r="A920" s="9" t="s">
        <v>639</v>
      </c>
      <c r="B920" s="9">
        <f xml:space="preserve">     12000</f>
        <v>12000</v>
      </c>
      <c r="C920" s="9"/>
      <c r="D920" s="9" t="s">
        <v>1269</v>
      </c>
      <c r="E920" s="9">
        <f xml:space="preserve">       320</f>
        <v>320</v>
      </c>
      <c r="F920" s="9"/>
    </row>
    <row r="921" spans="1:6" ht="12.75" x14ac:dyDescent="0.2">
      <c r="A921" s="9" t="s">
        <v>640</v>
      </c>
      <c r="B921" s="9">
        <f xml:space="preserve">      8500</f>
        <v>8500</v>
      </c>
      <c r="C921" s="9"/>
      <c r="D921" s="9" t="s">
        <v>567</v>
      </c>
      <c r="E921" s="9">
        <f xml:space="preserve">       875</f>
        <v>875</v>
      </c>
      <c r="F921" s="9"/>
    </row>
    <row r="922" spans="1:6" ht="12.75" x14ac:dyDescent="0.2">
      <c r="A922" s="9" t="s">
        <v>640</v>
      </c>
      <c r="B922" s="9">
        <f xml:space="preserve">      8500</f>
        <v>8500</v>
      </c>
      <c r="C922" s="9"/>
      <c r="D922" s="9" t="s">
        <v>835</v>
      </c>
      <c r="E922" s="9">
        <f xml:space="preserve">       860</f>
        <v>860</v>
      </c>
      <c r="F922" s="9"/>
    </row>
    <row r="923" spans="1:6" ht="12.75" x14ac:dyDescent="0.2">
      <c r="A923" s="9" t="s">
        <v>303</v>
      </c>
      <c r="B923" s="9">
        <f xml:space="preserve">      9700</f>
        <v>9700</v>
      </c>
      <c r="C923" s="9"/>
      <c r="D923" s="9" t="s">
        <v>58</v>
      </c>
      <c r="E923" s="9">
        <f xml:space="preserve">       390</f>
        <v>390</v>
      </c>
      <c r="F923" s="9"/>
    </row>
    <row r="924" spans="1:6" ht="12.75" x14ac:dyDescent="0.2">
      <c r="A924" s="9" t="s">
        <v>303</v>
      </c>
      <c r="B924" s="9">
        <f xml:space="preserve">      9600</f>
        <v>9600</v>
      </c>
      <c r="C924" s="9"/>
      <c r="D924" s="9" t="s">
        <v>930</v>
      </c>
      <c r="E924" s="9">
        <f xml:space="preserve">      6300</f>
        <v>6300</v>
      </c>
      <c r="F924" s="9"/>
    </row>
    <row r="925" spans="1:6" ht="12.75" x14ac:dyDescent="0.2">
      <c r="A925" s="9" t="s">
        <v>66</v>
      </c>
      <c r="B925" s="9">
        <f xml:space="preserve">      6900</f>
        <v>6900</v>
      </c>
      <c r="C925" s="9"/>
      <c r="D925" s="9" t="s">
        <v>902</v>
      </c>
      <c r="E925" s="9">
        <f xml:space="preserve">      8000</f>
        <v>8000</v>
      </c>
      <c r="F925" s="9"/>
    </row>
    <row r="926" spans="1:6" ht="12.75" x14ac:dyDescent="0.2">
      <c r="A926" s="9" t="s">
        <v>1449</v>
      </c>
      <c r="B926" s="9">
        <f xml:space="preserve">      3300</f>
        <v>3300</v>
      </c>
      <c r="C926" s="9"/>
      <c r="D926" s="9" t="s">
        <v>902</v>
      </c>
      <c r="E926" s="9">
        <f xml:space="preserve">      8000</f>
        <v>8000</v>
      </c>
      <c r="F926" s="9"/>
    </row>
    <row r="927" spans="1:6" ht="12.75" x14ac:dyDescent="0.2">
      <c r="A927" s="9" t="s">
        <v>1460</v>
      </c>
      <c r="B927" s="9">
        <f xml:space="preserve">      3400</f>
        <v>3400</v>
      </c>
      <c r="C927" s="9"/>
      <c r="D927" s="9" t="s">
        <v>119</v>
      </c>
      <c r="E927" s="9">
        <f xml:space="preserve">     58200</f>
        <v>58200</v>
      </c>
      <c r="F927" s="9"/>
    </row>
    <row r="928" spans="1:6" ht="12.75" x14ac:dyDescent="0.2">
      <c r="A928" s="9" t="s">
        <v>1460</v>
      </c>
      <c r="B928" s="9">
        <f xml:space="preserve">      3350</f>
        <v>3350</v>
      </c>
      <c r="C928" s="9"/>
      <c r="D928" s="9" t="s">
        <v>1107</v>
      </c>
      <c r="E928" s="9">
        <f xml:space="preserve">     23700</f>
        <v>23700</v>
      </c>
      <c r="F928" s="9"/>
    </row>
    <row r="929" spans="1:6" ht="12.75" x14ac:dyDescent="0.2">
      <c r="A929" s="9" t="s">
        <v>1344</v>
      </c>
      <c r="B929" s="9">
        <f xml:space="preserve">     29200</f>
        <v>29200</v>
      </c>
      <c r="C929" s="9"/>
      <c r="D929" s="9" t="s">
        <v>1107</v>
      </c>
      <c r="E929" s="9">
        <f xml:space="preserve">     22800</f>
        <v>22800</v>
      </c>
      <c r="F929" s="9"/>
    </row>
    <row r="930" spans="1:6" ht="12.75" x14ac:dyDescent="0.2">
      <c r="A930" s="9" t="s">
        <v>1345</v>
      </c>
      <c r="B930" s="9">
        <f xml:space="preserve">     41100</f>
        <v>41100</v>
      </c>
      <c r="C930" s="9"/>
      <c r="D930" s="9" t="s">
        <v>1310</v>
      </c>
      <c r="E930" s="9">
        <f xml:space="preserve">     22600</f>
        <v>22600</v>
      </c>
      <c r="F930" s="9"/>
    </row>
    <row r="931" spans="1:6" ht="12.75" x14ac:dyDescent="0.2">
      <c r="A931" s="9" t="s">
        <v>1346</v>
      </c>
      <c r="B931" s="9">
        <f xml:space="preserve">     26000</f>
        <v>26000</v>
      </c>
      <c r="C931" s="9"/>
      <c r="D931" s="9" t="s">
        <v>617</v>
      </c>
      <c r="E931" s="9">
        <f xml:space="preserve">     20800</f>
        <v>20800</v>
      </c>
      <c r="F931" s="9"/>
    </row>
    <row r="932" spans="1:6" ht="12.75" x14ac:dyDescent="0.2">
      <c r="A932" s="9" t="s">
        <v>1003</v>
      </c>
      <c r="B932" s="9">
        <f xml:space="preserve">     35700</f>
        <v>35700</v>
      </c>
      <c r="C932" s="9"/>
      <c r="D932" s="9" t="s">
        <v>1055</v>
      </c>
      <c r="E932" s="9">
        <f xml:space="preserve">     54900</f>
        <v>54900</v>
      </c>
      <c r="F932" s="9"/>
    </row>
    <row r="933" spans="1:6" ht="12.75" x14ac:dyDescent="0.2">
      <c r="A933" s="9" t="s">
        <v>1003</v>
      </c>
      <c r="B933" s="9">
        <f xml:space="preserve">     35700</f>
        <v>35700</v>
      </c>
      <c r="C933" s="9"/>
      <c r="D933" s="9" t="s">
        <v>1055</v>
      </c>
      <c r="E933" s="9">
        <f xml:space="preserve">     54900</f>
        <v>54900</v>
      </c>
      <c r="F933" s="9"/>
    </row>
    <row r="934" spans="1:6" ht="12.75" x14ac:dyDescent="0.2">
      <c r="A934" s="9" t="s">
        <v>1238</v>
      </c>
      <c r="B934" s="9">
        <f xml:space="preserve">     51900</f>
        <v>51900</v>
      </c>
      <c r="C934" s="9"/>
      <c r="D934" s="9" t="s">
        <v>396</v>
      </c>
      <c r="E934" s="9">
        <f xml:space="preserve">     75900</f>
        <v>75900</v>
      </c>
      <c r="F934" s="9"/>
    </row>
    <row r="935" spans="1:6" ht="12.75" x14ac:dyDescent="0.2">
      <c r="A935" s="9" t="s">
        <v>1002</v>
      </c>
      <c r="B935" s="9">
        <f xml:space="preserve">      4200</f>
        <v>4200</v>
      </c>
      <c r="C935" s="9"/>
      <c r="D935" s="9" t="s">
        <v>396</v>
      </c>
      <c r="E935" s="9">
        <f xml:space="preserve">     75200</f>
        <v>75200</v>
      </c>
      <c r="F935" s="9"/>
    </row>
    <row r="936" spans="1:6" ht="12.75" x14ac:dyDescent="0.2">
      <c r="A936" s="9" t="s">
        <v>1002</v>
      </c>
      <c r="B936" s="9">
        <f xml:space="preserve">      4200</f>
        <v>4200</v>
      </c>
      <c r="C936" s="9"/>
      <c r="D936" s="9" t="s">
        <v>1349</v>
      </c>
      <c r="E936" s="9">
        <f xml:space="preserve">     35900</f>
        <v>35900</v>
      </c>
      <c r="F936" s="9"/>
    </row>
    <row r="937" spans="1:6" ht="12.75" x14ac:dyDescent="0.2">
      <c r="A937" s="9" t="s">
        <v>160</v>
      </c>
      <c r="B937" s="9">
        <f xml:space="preserve">      3300</f>
        <v>3300</v>
      </c>
      <c r="C937" s="9"/>
      <c r="D937" s="9" t="s">
        <v>437</v>
      </c>
      <c r="E937" s="9">
        <f xml:space="preserve">     43900</f>
        <v>43900</v>
      </c>
      <c r="F937" s="9"/>
    </row>
    <row r="938" spans="1:6" ht="12.75" x14ac:dyDescent="0.2">
      <c r="A938" s="9" t="s">
        <v>642</v>
      </c>
      <c r="B938" s="9">
        <f xml:space="preserve">     11000</f>
        <v>11000</v>
      </c>
      <c r="C938" s="9"/>
      <c r="D938" s="9" t="s">
        <v>283</v>
      </c>
      <c r="E938" s="9">
        <f xml:space="preserve">     32900</f>
        <v>32900</v>
      </c>
      <c r="F938" s="9"/>
    </row>
    <row r="939" spans="1:6" ht="12.75" x14ac:dyDescent="0.2">
      <c r="A939" s="9" t="s">
        <v>171</v>
      </c>
      <c r="B939" s="9">
        <f xml:space="preserve">      3000</f>
        <v>3000</v>
      </c>
      <c r="C939" s="9"/>
      <c r="D939" s="9" t="s">
        <v>428</v>
      </c>
      <c r="E939" s="9">
        <f xml:space="preserve">    305000</f>
        <v>305000</v>
      </c>
      <c r="F939" s="9"/>
    </row>
    <row r="940" spans="1:6" ht="12.75" x14ac:dyDescent="0.2">
      <c r="A940" s="9" t="s">
        <v>171</v>
      </c>
      <c r="B940" s="9">
        <f xml:space="preserve">      3000</f>
        <v>3000</v>
      </c>
      <c r="C940" s="9"/>
      <c r="D940" s="9" t="s">
        <v>1414</v>
      </c>
      <c r="E940" s="9">
        <f xml:space="preserve">     88700</f>
        <v>88700</v>
      </c>
      <c r="F940" s="9"/>
    </row>
    <row r="941" spans="1:6" ht="12.75" x14ac:dyDescent="0.2">
      <c r="A941" s="9" t="s">
        <v>171</v>
      </c>
      <c r="B941" s="9">
        <f xml:space="preserve">      3000</f>
        <v>3000</v>
      </c>
      <c r="C941" s="9"/>
      <c r="D941" s="9" t="s">
        <v>1311</v>
      </c>
      <c r="E941" s="9">
        <f xml:space="preserve">    110900</f>
        <v>110900</v>
      </c>
      <c r="F941" s="9"/>
    </row>
    <row r="942" spans="1:6" ht="12.75" x14ac:dyDescent="0.2">
      <c r="A942" s="9" t="s">
        <v>1412</v>
      </c>
      <c r="B942" s="9">
        <f xml:space="preserve">      7300</f>
        <v>7300</v>
      </c>
      <c r="C942" s="9"/>
      <c r="D942" s="9" t="s">
        <v>991</v>
      </c>
      <c r="E942" s="9">
        <f xml:space="preserve">     47500</f>
        <v>47500</v>
      </c>
      <c r="F942" s="9"/>
    </row>
    <row r="943" spans="1:6" ht="12.75" x14ac:dyDescent="0.2">
      <c r="A943" s="9" t="s">
        <v>937</v>
      </c>
      <c r="B943" s="9">
        <f xml:space="preserve">     84500</f>
        <v>84500</v>
      </c>
      <c r="C943" s="9"/>
      <c r="D943" s="9" t="s">
        <v>157</v>
      </c>
      <c r="E943" s="9">
        <f xml:space="preserve">     25700</f>
        <v>25700</v>
      </c>
      <c r="F943" s="9"/>
    </row>
    <row r="944" spans="1:6" ht="12.75" x14ac:dyDescent="0.2">
      <c r="A944" s="9" t="s">
        <v>937</v>
      </c>
      <c r="B944" s="9">
        <f xml:space="preserve">     80800</f>
        <v>80800</v>
      </c>
      <c r="C944" s="9"/>
      <c r="D944" s="9" t="s">
        <v>157</v>
      </c>
      <c r="E944" s="9">
        <f xml:space="preserve">     24800</f>
        <v>24800</v>
      </c>
      <c r="F944" s="9"/>
    </row>
    <row r="945" spans="1:6" ht="12.75" x14ac:dyDescent="0.2">
      <c r="A945" s="9" t="s">
        <v>1204</v>
      </c>
      <c r="B945" s="9">
        <f xml:space="preserve">     17500</f>
        <v>17500</v>
      </c>
      <c r="C945" s="9"/>
      <c r="D945" s="9" t="s">
        <v>155</v>
      </c>
      <c r="E945" s="9">
        <f xml:space="preserve">     37300</f>
        <v>37300</v>
      </c>
      <c r="F945" s="9"/>
    </row>
    <row r="946" spans="1:6" ht="12.75" x14ac:dyDescent="0.2">
      <c r="A946" s="9" t="s">
        <v>719</v>
      </c>
      <c r="B946" s="9">
        <f xml:space="preserve">     73300</f>
        <v>73300</v>
      </c>
      <c r="C946" s="9"/>
      <c r="D946" s="9" t="s">
        <v>1164</v>
      </c>
      <c r="E946" s="9">
        <f xml:space="preserve">     40200</f>
        <v>40200</v>
      </c>
      <c r="F946" s="9"/>
    </row>
    <row r="947" spans="1:6" ht="12.75" x14ac:dyDescent="0.2">
      <c r="A947" s="9" t="s">
        <v>719</v>
      </c>
      <c r="B947" s="9">
        <f xml:space="preserve">     71500</f>
        <v>71500</v>
      </c>
      <c r="C947" s="9"/>
      <c r="D947" s="9" t="s">
        <v>98</v>
      </c>
      <c r="E947" s="9">
        <f xml:space="preserve">     33600</f>
        <v>33600</v>
      </c>
      <c r="F947" s="9"/>
    </row>
    <row r="948" spans="1:6" ht="12.75" x14ac:dyDescent="0.2">
      <c r="A948" s="9" t="s">
        <v>566</v>
      </c>
      <c r="B948" s="9">
        <f xml:space="preserve">     17990</f>
        <v>17990</v>
      </c>
      <c r="C948" s="9"/>
      <c r="D948" s="9" t="s">
        <v>449</v>
      </c>
      <c r="E948" s="9">
        <f xml:space="preserve">     95100</f>
        <v>95100</v>
      </c>
      <c r="F948" s="9"/>
    </row>
    <row r="949" spans="1:6" ht="12.75" x14ac:dyDescent="0.2">
      <c r="A949" s="9" t="s">
        <v>720</v>
      </c>
      <c r="B949" s="9">
        <f xml:space="preserve">     19500</f>
        <v>19500</v>
      </c>
      <c r="C949" s="9"/>
      <c r="D949" s="9" t="s">
        <v>510</v>
      </c>
      <c r="E949" s="9">
        <f xml:space="preserve">     24500</f>
        <v>24500</v>
      </c>
      <c r="F949" s="9"/>
    </row>
    <row r="950" spans="1:6" ht="12.75" x14ac:dyDescent="0.2">
      <c r="A950" s="9" t="s">
        <v>319</v>
      </c>
      <c r="B950" s="9">
        <f xml:space="preserve">     19400</f>
        <v>19400</v>
      </c>
      <c r="C950" s="9"/>
      <c r="D950" s="9" t="s">
        <v>510</v>
      </c>
      <c r="E950" s="9">
        <f xml:space="preserve">     23800</f>
        <v>23800</v>
      </c>
      <c r="F950" s="9"/>
    </row>
    <row r="951" spans="1:6" ht="12.75" x14ac:dyDescent="0.2">
      <c r="A951" s="9" t="s">
        <v>319</v>
      </c>
      <c r="B951" s="9">
        <f xml:space="preserve">     19400</f>
        <v>19400</v>
      </c>
      <c r="C951" s="9"/>
      <c r="D951" s="9" t="s">
        <v>510</v>
      </c>
      <c r="E951" s="9">
        <f xml:space="preserve">     22500</f>
        <v>22500</v>
      </c>
      <c r="F951" s="9"/>
    </row>
    <row r="952" spans="1:6" ht="12.75" x14ac:dyDescent="0.2">
      <c r="A952" s="9" t="s">
        <v>57</v>
      </c>
      <c r="B952" s="9">
        <f xml:space="preserve">     20600</f>
        <v>20600</v>
      </c>
      <c r="C952" s="9"/>
      <c r="D952" s="9" t="s">
        <v>1450</v>
      </c>
      <c r="E952" s="9">
        <f xml:space="preserve">     11800</f>
        <v>11800</v>
      </c>
      <c r="F952" s="9"/>
    </row>
    <row r="953" spans="1:6" ht="12.75" x14ac:dyDescent="0.2">
      <c r="A953" s="9" t="s">
        <v>627</v>
      </c>
      <c r="B953" s="9">
        <f xml:space="preserve">      9500</f>
        <v>9500</v>
      </c>
      <c r="C953" s="9"/>
      <c r="D953" s="9" t="s">
        <v>534</v>
      </c>
      <c r="E953" s="9">
        <f xml:space="preserve">     23500</f>
        <v>23500</v>
      </c>
      <c r="F953" s="9"/>
    </row>
    <row r="954" spans="1:6" ht="12.75" x14ac:dyDescent="0.2">
      <c r="A954" s="9" t="s">
        <v>892</v>
      </c>
      <c r="B954" s="9">
        <f xml:space="preserve">      2600</f>
        <v>2600</v>
      </c>
      <c r="C954" s="9"/>
      <c r="D954" s="9" t="s">
        <v>534</v>
      </c>
      <c r="E954" s="9">
        <f xml:space="preserve">     22900</f>
        <v>22900</v>
      </c>
      <c r="F954" s="9"/>
    </row>
    <row r="955" spans="1:6" ht="12.75" x14ac:dyDescent="0.2">
      <c r="A955" s="9" t="s">
        <v>1205</v>
      </c>
      <c r="B955" s="9">
        <f xml:space="preserve">      2900</f>
        <v>2900</v>
      </c>
      <c r="C955" s="9"/>
      <c r="D955" s="9" t="s">
        <v>1165</v>
      </c>
      <c r="E955" s="9">
        <f xml:space="preserve">      2350</f>
        <v>2350</v>
      </c>
      <c r="F955" s="9"/>
    </row>
    <row r="956" spans="1:6" ht="12.75" x14ac:dyDescent="0.2">
      <c r="A956" s="9" t="s">
        <v>1205</v>
      </c>
      <c r="B956" s="9">
        <f xml:space="preserve">      2900</f>
        <v>2900</v>
      </c>
      <c r="C956" s="9"/>
      <c r="D956" s="9" t="s">
        <v>1222</v>
      </c>
      <c r="E956" s="9">
        <f xml:space="preserve">      2250</f>
        <v>2250</v>
      </c>
      <c r="F956" s="9"/>
    </row>
    <row r="957" spans="1:6" ht="12.75" x14ac:dyDescent="0.2">
      <c r="A957" s="9" t="s">
        <v>1347</v>
      </c>
      <c r="B957" s="9">
        <f xml:space="preserve">     28700</f>
        <v>28700</v>
      </c>
      <c r="C957" s="9"/>
      <c r="D957" s="9" t="s">
        <v>36</v>
      </c>
      <c r="E957" s="9">
        <f xml:space="preserve">     28200</f>
        <v>28200</v>
      </c>
      <c r="F957" s="9"/>
    </row>
    <row r="958" spans="1:6" ht="12.75" x14ac:dyDescent="0.2">
      <c r="A958" s="9" t="s">
        <v>1348</v>
      </c>
      <c r="B958" s="9">
        <f xml:space="preserve">     32200</f>
        <v>32200</v>
      </c>
      <c r="C958" s="9"/>
      <c r="D958" s="9" t="s">
        <v>1312</v>
      </c>
      <c r="E958" s="9">
        <f xml:space="preserve">     11800</f>
        <v>11800</v>
      </c>
      <c r="F958" s="9"/>
    </row>
    <row r="959" spans="1:6" ht="12.75" x14ac:dyDescent="0.2">
      <c r="A959" s="9" t="s">
        <v>950</v>
      </c>
      <c r="B959" s="9">
        <f xml:space="preserve">      4500</f>
        <v>4500</v>
      </c>
      <c r="C959" s="9"/>
      <c r="D959" s="9" t="s">
        <v>1312</v>
      </c>
      <c r="E959" s="9">
        <f xml:space="preserve">     11800</f>
        <v>11800</v>
      </c>
      <c r="F959" s="9"/>
    </row>
    <row r="960" spans="1:6" ht="12.75" x14ac:dyDescent="0.2">
      <c r="A960" s="9" t="s">
        <v>1413</v>
      </c>
      <c r="B960" s="9">
        <f xml:space="preserve">      4200</f>
        <v>4200</v>
      </c>
      <c r="C960" s="9"/>
      <c r="D960" s="9" t="s">
        <v>107</v>
      </c>
      <c r="E960" s="9">
        <f xml:space="preserve">     17700</f>
        <v>17700</v>
      </c>
      <c r="F960" s="9"/>
    </row>
    <row r="961" spans="1:6" ht="12.75" x14ac:dyDescent="0.2">
      <c r="A961" s="9" t="s">
        <v>721</v>
      </c>
      <c r="B961" s="9">
        <f xml:space="preserve">     65900</f>
        <v>65900</v>
      </c>
      <c r="C961" s="9"/>
      <c r="D961" s="9" t="s">
        <v>107</v>
      </c>
      <c r="E961" s="9">
        <f xml:space="preserve">     17400</f>
        <v>17400</v>
      </c>
      <c r="F961" s="9"/>
    </row>
    <row r="962" spans="1:6" ht="12.75" x14ac:dyDescent="0.2">
      <c r="A962" s="9" t="s">
        <v>990</v>
      </c>
      <c r="B962" s="9">
        <f xml:space="preserve">     57500</f>
        <v>57500</v>
      </c>
      <c r="C962" s="9"/>
      <c r="D962" s="9" t="s">
        <v>108</v>
      </c>
      <c r="E962" s="9">
        <f xml:space="preserve">     19990</f>
        <v>19990</v>
      </c>
      <c r="F962" s="9"/>
    </row>
    <row r="963" spans="1:6" ht="12.75" x14ac:dyDescent="0.2">
      <c r="A963" s="9" t="s">
        <v>645</v>
      </c>
      <c r="B963" s="9">
        <f xml:space="preserve">       990</f>
        <v>990</v>
      </c>
      <c r="C963" s="9"/>
      <c r="D963" s="9" t="s">
        <v>108</v>
      </c>
      <c r="E963" s="9">
        <f xml:space="preserve">     19990</f>
        <v>19990</v>
      </c>
      <c r="F963" s="9"/>
    </row>
    <row r="964" spans="1:6" ht="12.75" x14ac:dyDescent="0.2">
      <c r="A964" s="9" t="s">
        <v>645</v>
      </c>
      <c r="B964" s="9">
        <f xml:space="preserve">       990</f>
        <v>990</v>
      </c>
      <c r="C964" s="9"/>
      <c r="D964" s="9" t="s">
        <v>335</v>
      </c>
      <c r="E964" s="9">
        <f xml:space="preserve">     11200</f>
        <v>11200</v>
      </c>
      <c r="F964" s="9"/>
    </row>
    <row r="965" spans="1:6" ht="12.75" x14ac:dyDescent="0.2">
      <c r="A965" s="9" t="s">
        <v>350</v>
      </c>
      <c r="B965" s="9">
        <f xml:space="preserve">      4500</f>
        <v>4500</v>
      </c>
      <c r="C965" s="9"/>
      <c r="D965" s="9" t="s">
        <v>335</v>
      </c>
      <c r="E965" s="9">
        <f xml:space="preserve">     10700</f>
        <v>10700</v>
      </c>
      <c r="F965" s="9"/>
    </row>
    <row r="966" spans="1:6" ht="12.75" x14ac:dyDescent="0.2">
      <c r="A966" s="9" t="s">
        <v>259</v>
      </c>
      <c r="B966" s="9">
        <f xml:space="preserve">      4800</f>
        <v>4800</v>
      </c>
      <c r="C966" s="9"/>
      <c r="D966" s="9" t="s">
        <v>109</v>
      </c>
      <c r="E966" s="9">
        <f xml:space="preserve">     14700</f>
        <v>14700</v>
      </c>
      <c r="F966" s="9"/>
    </row>
    <row r="967" spans="1:6" ht="12.75" x14ac:dyDescent="0.2">
      <c r="A967" s="9" t="s">
        <v>259</v>
      </c>
      <c r="B967" s="9">
        <f xml:space="preserve">      4900</f>
        <v>4900</v>
      </c>
      <c r="C967" s="9"/>
      <c r="D967" s="9" t="s">
        <v>1526</v>
      </c>
      <c r="E967" s="9">
        <f xml:space="preserve">     28400</f>
        <v>28400</v>
      </c>
      <c r="F967" s="9"/>
    </row>
    <row r="968" spans="1:6" ht="12.75" x14ac:dyDescent="0.2">
      <c r="A968" s="9" t="s">
        <v>339</v>
      </c>
      <c r="B968" s="9">
        <f xml:space="preserve">      3200</f>
        <v>3200</v>
      </c>
      <c r="C968" s="9"/>
      <c r="D968" s="9" t="s">
        <v>1380</v>
      </c>
      <c r="E968" s="9">
        <f xml:space="preserve">     27200</f>
        <v>27200</v>
      </c>
      <c r="F968" s="9"/>
    </row>
    <row r="969" spans="1:6" ht="12.75" x14ac:dyDescent="0.2">
      <c r="A969" s="9" t="s">
        <v>509</v>
      </c>
      <c r="B969" s="9">
        <f xml:space="preserve">      3500</f>
        <v>3500</v>
      </c>
      <c r="C969" s="9"/>
      <c r="D969" s="9" t="s">
        <v>817</v>
      </c>
      <c r="E969" s="9">
        <f xml:space="preserve">     62800</f>
        <v>62800</v>
      </c>
      <c r="F969" s="9"/>
    </row>
    <row r="970" spans="1:6" ht="12.75" x14ac:dyDescent="0.2">
      <c r="A970" s="9" t="s">
        <v>509</v>
      </c>
      <c r="B970" s="9">
        <f xml:space="preserve">      3900</f>
        <v>3900</v>
      </c>
      <c r="C970" s="9"/>
      <c r="D970" s="9" t="s">
        <v>1206</v>
      </c>
      <c r="E970" s="9">
        <f xml:space="preserve">     64400</f>
        <v>64400</v>
      </c>
      <c r="F970" s="9"/>
    </row>
    <row r="971" spans="1:6" ht="12.75" x14ac:dyDescent="0.2">
      <c r="A971" s="9" t="s">
        <v>1281</v>
      </c>
      <c r="B971" s="9">
        <f xml:space="preserve">      5400</f>
        <v>5400</v>
      </c>
      <c r="C971" s="9"/>
      <c r="D971" s="9" t="s">
        <v>1206</v>
      </c>
      <c r="E971" s="9">
        <f xml:space="preserve">     64400</f>
        <v>64400</v>
      </c>
      <c r="F971" s="9"/>
    </row>
    <row r="972" spans="1:6" ht="12.75" x14ac:dyDescent="0.2">
      <c r="A972" s="9" t="s">
        <v>594</v>
      </c>
      <c r="B972" s="9">
        <f xml:space="preserve">      5400</f>
        <v>5400</v>
      </c>
      <c r="C972" s="9"/>
      <c r="D972" s="9" t="s">
        <v>1527</v>
      </c>
      <c r="E972" s="9">
        <f xml:space="preserve">     64700</f>
        <v>64700</v>
      </c>
      <c r="F972" s="9"/>
    </row>
    <row r="973" spans="1:6" ht="12.75" x14ac:dyDescent="0.2">
      <c r="A973" s="9" t="s">
        <v>1120</v>
      </c>
      <c r="B973" s="9">
        <f xml:space="preserve">     20300</f>
        <v>20300</v>
      </c>
      <c r="C973" s="9"/>
      <c r="D973" s="9" t="s">
        <v>755</v>
      </c>
      <c r="E973" s="9">
        <f xml:space="preserve">     46300</f>
        <v>46300</v>
      </c>
      <c r="F973" s="9"/>
    </row>
    <row r="974" spans="1:6" ht="12.75" x14ac:dyDescent="0.2">
      <c r="A974" s="9" t="s">
        <v>1415</v>
      </c>
      <c r="B974" s="9">
        <f xml:space="preserve">     43500</f>
        <v>43500</v>
      </c>
      <c r="C974" s="9"/>
      <c r="D974" s="9" t="s">
        <v>37</v>
      </c>
      <c r="E974" s="9">
        <f xml:space="preserve">     23500</f>
        <v>23500</v>
      </c>
      <c r="F974" s="9"/>
    </row>
    <row r="975" spans="1:6" ht="12.75" x14ac:dyDescent="0.2">
      <c r="A975" s="9" t="s">
        <v>1415</v>
      </c>
      <c r="B975" s="9">
        <f xml:space="preserve">     43500</f>
        <v>43500</v>
      </c>
      <c r="C975" s="9"/>
      <c r="D975" s="9" t="s">
        <v>37</v>
      </c>
      <c r="E975" s="9">
        <f xml:space="preserve">     23500</f>
        <v>23500</v>
      </c>
      <c r="F975" s="9"/>
    </row>
    <row r="976" spans="1:6" ht="12.75" x14ac:dyDescent="0.2">
      <c r="A976" s="9" t="s">
        <v>754</v>
      </c>
      <c r="B976" s="9">
        <f xml:space="preserve">      3800</f>
        <v>3800</v>
      </c>
      <c r="C976" s="9"/>
      <c r="D976" s="9" t="s">
        <v>1178</v>
      </c>
      <c r="E976" s="9">
        <f xml:space="preserve">    114900</f>
        <v>114900</v>
      </c>
      <c r="F976" s="9"/>
    </row>
    <row r="977" spans="1:6" ht="12.75" x14ac:dyDescent="0.2">
      <c r="A977" s="9" t="s">
        <v>754</v>
      </c>
      <c r="B977" s="9">
        <f xml:space="preserve">      3500</f>
        <v>3500</v>
      </c>
      <c r="C977" s="9"/>
      <c r="D977" s="9" t="s">
        <v>1178</v>
      </c>
      <c r="E977" s="9">
        <f xml:space="preserve">    114900</f>
        <v>114900</v>
      </c>
      <c r="F977" s="9"/>
    </row>
    <row r="978" spans="1:6" ht="12.75" x14ac:dyDescent="0.2">
      <c r="A978" s="9" t="s">
        <v>641</v>
      </c>
      <c r="B978" s="9">
        <f xml:space="preserve">     14700</f>
        <v>14700</v>
      </c>
      <c r="C978" s="9"/>
      <c r="D978" s="9" t="s">
        <v>105</v>
      </c>
      <c r="E978" s="9">
        <f xml:space="preserve">     51800</f>
        <v>51800</v>
      </c>
      <c r="F978" s="9"/>
    </row>
    <row r="979" spans="1:6" ht="12.75" x14ac:dyDescent="0.2">
      <c r="A979" s="9" t="s">
        <v>641</v>
      </c>
      <c r="B979" s="9">
        <f xml:space="preserve">     14100</f>
        <v>14100</v>
      </c>
      <c r="C979" s="9"/>
      <c r="D979" s="9" t="s">
        <v>872</v>
      </c>
      <c r="E979" s="9">
        <f xml:space="preserve">     44100</f>
        <v>44100</v>
      </c>
      <c r="F979" s="9"/>
    </row>
    <row r="980" spans="1:6" ht="12.75" x14ac:dyDescent="0.2">
      <c r="A980" s="9" t="s">
        <v>641</v>
      </c>
      <c r="B980" s="9">
        <f xml:space="preserve">     14100</f>
        <v>14100</v>
      </c>
      <c r="C980" s="9"/>
      <c r="D980" s="9" t="s">
        <v>1528</v>
      </c>
      <c r="E980" s="9">
        <f xml:space="preserve">     39900</f>
        <v>39900</v>
      </c>
      <c r="F980" s="9"/>
    </row>
    <row r="981" spans="1:6" ht="12.75" x14ac:dyDescent="0.2">
      <c r="A981" s="9" t="s">
        <v>1313</v>
      </c>
      <c r="B981" s="9">
        <f xml:space="preserve">      3800</f>
        <v>3800</v>
      </c>
      <c r="C981" s="9"/>
      <c r="D981" s="9" t="s">
        <v>1529</v>
      </c>
      <c r="E981" s="9">
        <f xml:space="preserve">     53900</f>
        <v>53900</v>
      </c>
      <c r="F981" s="9"/>
    </row>
    <row r="982" spans="1:6" ht="12.75" x14ac:dyDescent="0.2">
      <c r="A982" s="9" t="s">
        <v>1313</v>
      </c>
      <c r="B982" s="9">
        <f xml:space="preserve">      3800</f>
        <v>3800</v>
      </c>
      <c r="C982" s="9"/>
      <c r="D982" s="9" t="s">
        <v>952</v>
      </c>
      <c r="E982" s="9">
        <f xml:space="preserve">     10000</f>
        <v>10000</v>
      </c>
      <c r="F982" s="9"/>
    </row>
    <row r="983" spans="1:6" ht="12.75" x14ac:dyDescent="0.2">
      <c r="A983" s="9" t="s">
        <v>699</v>
      </c>
      <c r="B983" s="9">
        <f xml:space="preserve">      3100</f>
        <v>3100</v>
      </c>
      <c r="C983" s="9"/>
      <c r="D983" s="9" t="s">
        <v>99</v>
      </c>
      <c r="E983" s="9">
        <f xml:space="preserve">     28990</f>
        <v>28990</v>
      </c>
      <c r="F983" s="9"/>
    </row>
    <row r="984" spans="1:6" ht="12.75" x14ac:dyDescent="0.2">
      <c r="A984" s="9" t="s">
        <v>1166</v>
      </c>
      <c r="B984" s="9">
        <f xml:space="preserve">      7700</f>
        <v>7700</v>
      </c>
      <c r="C984" s="9"/>
      <c r="D984" s="9" t="s">
        <v>1108</v>
      </c>
      <c r="E984" s="9">
        <f xml:space="preserve">     26600</f>
        <v>26600</v>
      </c>
      <c r="F984" s="9"/>
    </row>
    <row r="985" spans="1:6" ht="12.75" x14ac:dyDescent="0.2">
      <c r="A985" s="9" t="s">
        <v>951</v>
      </c>
      <c r="B985" s="9">
        <f xml:space="preserve">     40800</f>
        <v>40800</v>
      </c>
      <c r="C985" s="9"/>
      <c r="D985" s="9" t="s">
        <v>265</v>
      </c>
      <c r="E985" s="9">
        <f xml:space="preserve">      2300</f>
        <v>2300</v>
      </c>
      <c r="F985" s="9"/>
    </row>
    <row r="986" spans="1:6" ht="12.75" x14ac:dyDescent="0.2">
      <c r="A986" s="9" t="s">
        <v>1177</v>
      </c>
      <c r="B986" s="9">
        <f xml:space="preserve">     50000</f>
        <v>50000</v>
      </c>
      <c r="C986" s="9"/>
      <c r="D986" s="9" t="s">
        <v>1167</v>
      </c>
      <c r="E986" s="9">
        <f xml:space="preserve">      6500</f>
        <v>6500</v>
      </c>
      <c r="F986" s="9"/>
    </row>
    <row r="987" spans="1:6" ht="12.75" x14ac:dyDescent="0.2">
      <c r="A987" s="9" t="s">
        <v>1350</v>
      </c>
      <c r="B987" s="9">
        <f xml:space="preserve">     29500</f>
        <v>29500</v>
      </c>
      <c r="C987" s="9"/>
      <c r="D987" s="9" t="s">
        <v>1530</v>
      </c>
      <c r="E987" s="9">
        <f xml:space="preserve">      6700</f>
        <v>6700</v>
      </c>
      <c r="F987" s="9"/>
    </row>
    <row r="988" spans="1:6" ht="12.75" x14ac:dyDescent="0.2">
      <c r="A988" s="9" t="s">
        <v>818</v>
      </c>
      <c r="B988" s="9">
        <f xml:space="preserve">     64900</f>
        <v>64900</v>
      </c>
      <c r="C988" s="9"/>
      <c r="D988" s="9" t="s">
        <v>931</v>
      </c>
      <c r="E988" s="9">
        <f xml:space="preserve">     16300</f>
        <v>16300</v>
      </c>
      <c r="F988" s="9"/>
    </row>
    <row r="989" spans="1:6" ht="12.75" x14ac:dyDescent="0.2">
      <c r="A989" s="9" t="s">
        <v>992</v>
      </c>
      <c r="B989" s="9">
        <f xml:space="preserve">     70100</f>
        <v>70100</v>
      </c>
      <c r="C989" s="9"/>
      <c r="D989" s="9" t="s">
        <v>535</v>
      </c>
      <c r="E989" s="9">
        <f xml:space="preserve">    113300</f>
        <v>113300</v>
      </c>
      <c r="F989" s="9"/>
    </row>
    <row r="990" spans="1:6" ht="12.75" x14ac:dyDescent="0.2">
      <c r="A990" s="9" t="s">
        <v>993</v>
      </c>
      <c r="B990" s="9">
        <f xml:space="preserve">    128700</f>
        <v>128700</v>
      </c>
      <c r="C990" s="9"/>
    </row>
  </sheetData>
  <mergeCells count="3">
    <mergeCell ref="A1:F1"/>
    <mergeCell ref="A3:F3"/>
    <mergeCell ref="A2:F2"/>
  </mergeCells>
  <pageMargins left="0.21875" right="9.375E-2" top="0.28125" bottom="0.2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44"/>
  <sheetViews>
    <sheetView tabSelected="1" view="pageLayout" zoomScaleNormal="100" workbookViewId="0">
      <selection activeCell="A5" sqref="A5"/>
    </sheetView>
  </sheetViews>
  <sheetFormatPr defaultRowHeight="21" x14ac:dyDescent="0.35"/>
  <cols>
    <col min="1" max="1" width="63.42578125" style="3" customWidth="1"/>
    <col min="2" max="2" width="15.42578125" style="11" customWidth="1"/>
    <col min="3" max="3" width="10.7109375" style="12" customWidth="1"/>
    <col min="4" max="4" width="9.42578125" style="12" customWidth="1"/>
  </cols>
  <sheetData>
    <row r="1" spans="1:4" ht="33" x14ac:dyDescent="0.45">
      <c r="A1" s="13" t="s">
        <v>722</v>
      </c>
      <c r="B1" s="13"/>
      <c r="C1" s="13"/>
      <c r="D1" s="13"/>
    </row>
    <row r="2" spans="1:4" x14ac:dyDescent="0.35">
      <c r="A2" s="15" t="s">
        <v>370</v>
      </c>
      <c r="B2" s="16"/>
      <c r="C2" s="16"/>
      <c r="D2" s="17"/>
    </row>
    <row r="3" spans="1:4" x14ac:dyDescent="0.35">
      <c r="A3" s="15" t="s">
        <v>93</v>
      </c>
      <c r="B3" s="16"/>
      <c r="C3" s="16"/>
      <c r="D3" s="17"/>
    </row>
    <row r="4" spans="1:4" ht="24.75" customHeight="1" x14ac:dyDescent="0.4">
      <c r="A4" s="10">
        <v>44894</v>
      </c>
      <c r="B4" s="11" t="s">
        <v>1007</v>
      </c>
      <c r="C4" s="4" t="s">
        <v>1008</v>
      </c>
      <c r="D4" s="5" t="s">
        <v>756</v>
      </c>
    </row>
    <row r="5" spans="1:4" x14ac:dyDescent="0.35">
      <c r="A5" s="11" t="s">
        <v>1131</v>
      </c>
      <c r="B5" s="11">
        <f xml:space="preserve">    153500</f>
        <v>153500</v>
      </c>
      <c r="D5" s="12">
        <f t="shared" ref="D5:D68" si="0">C5*B5</f>
        <v>0</v>
      </c>
    </row>
    <row r="6" spans="1:4" x14ac:dyDescent="0.35">
      <c r="A6" s="11" t="s">
        <v>1131</v>
      </c>
      <c r="B6" s="11">
        <f xml:space="preserve">    150990</f>
        <v>150990</v>
      </c>
      <c r="D6" s="12">
        <f t="shared" si="0"/>
        <v>0</v>
      </c>
    </row>
    <row r="7" spans="1:4" x14ac:dyDescent="0.35">
      <c r="A7" s="11" t="s">
        <v>1131</v>
      </c>
      <c r="B7" s="11">
        <f xml:space="preserve">    149500</f>
        <v>149500</v>
      </c>
      <c r="D7" s="12">
        <f t="shared" si="0"/>
        <v>0</v>
      </c>
    </row>
    <row r="8" spans="1:4" x14ac:dyDescent="0.35">
      <c r="A8" s="11" t="s">
        <v>76</v>
      </c>
      <c r="B8" s="11">
        <f xml:space="preserve">     13990</f>
        <v>13990</v>
      </c>
      <c r="D8" s="12">
        <f t="shared" si="0"/>
        <v>0</v>
      </c>
    </row>
    <row r="9" spans="1:4" x14ac:dyDescent="0.35">
      <c r="A9" s="11" t="s">
        <v>76</v>
      </c>
      <c r="B9" s="11">
        <f xml:space="preserve">     12700</f>
        <v>12700</v>
      </c>
      <c r="D9" s="12">
        <f t="shared" si="0"/>
        <v>0</v>
      </c>
    </row>
    <row r="10" spans="1:4" x14ac:dyDescent="0.35">
      <c r="A10" s="11" t="s">
        <v>596</v>
      </c>
      <c r="B10" s="11">
        <f xml:space="preserve">     76700</f>
        <v>76700</v>
      </c>
      <c r="D10" s="12">
        <f t="shared" si="0"/>
        <v>0</v>
      </c>
    </row>
    <row r="11" spans="1:4" x14ac:dyDescent="0.35">
      <c r="A11" s="11" t="s">
        <v>340</v>
      </c>
      <c r="B11" s="11">
        <f xml:space="preserve">     61500</f>
        <v>61500</v>
      </c>
      <c r="D11" s="12">
        <f t="shared" si="0"/>
        <v>0</v>
      </c>
    </row>
    <row r="12" spans="1:4" x14ac:dyDescent="0.35">
      <c r="A12" s="11" t="s">
        <v>374</v>
      </c>
      <c r="B12" s="11">
        <f xml:space="preserve">     85500</f>
        <v>85500</v>
      </c>
      <c r="D12" s="12">
        <f t="shared" si="0"/>
        <v>0</v>
      </c>
    </row>
    <row r="13" spans="1:4" x14ac:dyDescent="0.35">
      <c r="A13" s="11" t="s">
        <v>374</v>
      </c>
      <c r="B13" s="11">
        <f xml:space="preserve">     85500</f>
        <v>85500</v>
      </c>
      <c r="D13" s="12">
        <f t="shared" si="0"/>
        <v>0</v>
      </c>
    </row>
    <row r="14" spans="1:4" x14ac:dyDescent="0.35">
      <c r="A14" s="11" t="s">
        <v>486</v>
      </c>
      <c r="B14" s="11">
        <f xml:space="preserve">    307000</f>
        <v>307000</v>
      </c>
      <c r="D14" s="12">
        <f t="shared" si="0"/>
        <v>0</v>
      </c>
    </row>
    <row r="15" spans="1:4" x14ac:dyDescent="0.35">
      <c r="A15" s="11" t="s">
        <v>1358</v>
      </c>
      <c r="B15" s="11">
        <f xml:space="preserve">     17200</f>
        <v>17200</v>
      </c>
      <c r="D15" s="12">
        <f t="shared" si="0"/>
        <v>0</v>
      </c>
    </row>
    <row r="16" spans="1:4" x14ac:dyDescent="0.35">
      <c r="A16" s="11" t="s">
        <v>1465</v>
      </c>
      <c r="B16" s="11">
        <f xml:space="preserve">     40700</f>
        <v>40700</v>
      </c>
      <c r="D16" s="12">
        <f t="shared" si="0"/>
        <v>0</v>
      </c>
    </row>
    <row r="17" spans="1:4" x14ac:dyDescent="0.35">
      <c r="A17" s="11" t="s">
        <v>542</v>
      </c>
      <c r="B17" s="11">
        <f xml:space="preserve">     48990</f>
        <v>48990</v>
      </c>
      <c r="D17" s="12">
        <f t="shared" si="0"/>
        <v>0</v>
      </c>
    </row>
    <row r="18" spans="1:4" x14ac:dyDescent="0.35">
      <c r="A18" s="11" t="s">
        <v>84</v>
      </c>
      <c r="B18" s="11">
        <f xml:space="preserve">     30900</f>
        <v>30900</v>
      </c>
      <c r="D18" s="12">
        <f t="shared" si="0"/>
        <v>0</v>
      </c>
    </row>
    <row r="19" spans="1:4" x14ac:dyDescent="0.35">
      <c r="A19" s="11" t="s">
        <v>84</v>
      </c>
      <c r="B19" s="11">
        <f xml:space="preserve">     30800</f>
        <v>30800</v>
      </c>
      <c r="D19" s="12">
        <f t="shared" si="0"/>
        <v>0</v>
      </c>
    </row>
    <row r="20" spans="1:4" x14ac:dyDescent="0.35">
      <c r="A20" s="11" t="s">
        <v>597</v>
      </c>
      <c r="B20" s="11">
        <f xml:space="preserve">     52600</f>
        <v>52600</v>
      </c>
      <c r="D20" s="12">
        <f t="shared" si="0"/>
        <v>0</v>
      </c>
    </row>
    <row r="21" spans="1:4" x14ac:dyDescent="0.35">
      <c r="A21" s="11" t="s">
        <v>1132</v>
      </c>
      <c r="B21" s="11">
        <f xml:space="preserve">     12900</f>
        <v>12900</v>
      </c>
      <c r="D21" s="12">
        <f t="shared" si="0"/>
        <v>0</v>
      </c>
    </row>
    <row r="22" spans="1:4" x14ac:dyDescent="0.35">
      <c r="A22" s="11" t="s">
        <v>336</v>
      </c>
      <c r="B22" s="11">
        <f xml:space="preserve">     41300</f>
        <v>41300</v>
      </c>
      <c r="D22" s="12">
        <f t="shared" si="0"/>
        <v>0</v>
      </c>
    </row>
    <row r="23" spans="1:4" x14ac:dyDescent="0.35">
      <c r="A23" s="11" t="s">
        <v>1182</v>
      </c>
      <c r="B23" s="11">
        <f xml:space="preserve">     42100</f>
        <v>42100</v>
      </c>
      <c r="D23" s="12">
        <f t="shared" si="0"/>
        <v>0</v>
      </c>
    </row>
    <row r="24" spans="1:4" x14ac:dyDescent="0.35">
      <c r="A24" s="11" t="s">
        <v>406</v>
      </c>
      <c r="B24" s="11">
        <f xml:space="preserve">     37500</f>
        <v>37500</v>
      </c>
      <c r="D24" s="12">
        <f t="shared" si="0"/>
        <v>0</v>
      </c>
    </row>
    <row r="25" spans="1:4" x14ac:dyDescent="0.35">
      <c r="A25" s="11" t="s">
        <v>438</v>
      </c>
      <c r="B25" s="11">
        <f xml:space="preserve">      7500</f>
        <v>7500</v>
      </c>
      <c r="D25" s="12">
        <f t="shared" si="0"/>
        <v>0</v>
      </c>
    </row>
    <row r="26" spans="1:4" x14ac:dyDescent="0.35">
      <c r="A26" s="11" t="s">
        <v>439</v>
      </c>
      <c r="B26" s="11">
        <f xml:space="preserve">      7500</f>
        <v>7500</v>
      </c>
      <c r="D26" s="12">
        <f t="shared" si="0"/>
        <v>0</v>
      </c>
    </row>
    <row r="27" spans="1:4" x14ac:dyDescent="0.35">
      <c r="A27" s="11" t="s">
        <v>737</v>
      </c>
      <c r="B27" s="11">
        <f xml:space="preserve">      5750</f>
        <v>5750</v>
      </c>
      <c r="D27" s="12">
        <f t="shared" si="0"/>
        <v>0</v>
      </c>
    </row>
    <row r="28" spans="1:4" x14ac:dyDescent="0.35">
      <c r="A28" s="11" t="s">
        <v>1121</v>
      </c>
      <c r="B28" s="11">
        <f xml:space="preserve">      5700</f>
        <v>5700</v>
      </c>
      <c r="D28" s="12">
        <f t="shared" si="0"/>
        <v>0</v>
      </c>
    </row>
    <row r="29" spans="1:4" x14ac:dyDescent="0.35">
      <c r="A29" s="11" t="s">
        <v>933</v>
      </c>
      <c r="B29" s="11">
        <f xml:space="preserve">      5700</f>
        <v>5700</v>
      </c>
      <c r="D29" s="12">
        <f t="shared" si="0"/>
        <v>0</v>
      </c>
    </row>
    <row r="30" spans="1:4" x14ac:dyDescent="0.35">
      <c r="A30" s="11" t="s">
        <v>598</v>
      </c>
      <c r="B30" s="11">
        <f xml:space="preserve">      5750</f>
        <v>5750</v>
      </c>
      <c r="D30" s="12">
        <f t="shared" si="0"/>
        <v>0</v>
      </c>
    </row>
    <row r="31" spans="1:4" x14ac:dyDescent="0.35">
      <c r="A31" s="11" t="s">
        <v>260</v>
      </c>
      <c r="B31" s="11">
        <f xml:space="preserve">      7400</f>
        <v>7400</v>
      </c>
      <c r="D31" s="12">
        <f t="shared" si="0"/>
        <v>0</v>
      </c>
    </row>
    <row r="32" spans="1:4" x14ac:dyDescent="0.35">
      <c r="A32" s="11" t="s">
        <v>772</v>
      </c>
      <c r="B32" s="11">
        <f xml:space="preserve">     31900</f>
        <v>31900</v>
      </c>
      <c r="D32" s="12">
        <f t="shared" si="0"/>
        <v>0</v>
      </c>
    </row>
    <row r="33" spans="1:4" x14ac:dyDescent="0.35">
      <c r="A33" s="11" t="s">
        <v>62</v>
      </c>
      <c r="B33" s="11">
        <f xml:space="preserve">     22300</f>
        <v>22300</v>
      </c>
      <c r="D33" s="12">
        <f t="shared" si="0"/>
        <v>0</v>
      </c>
    </row>
    <row r="34" spans="1:4" x14ac:dyDescent="0.35">
      <c r="A34" s="11" t="s">
        <v>62</v>
      </c>
      <c r="B34" s="11">
        <f xml:space="preserve">     22300</f>
        <v>22300</v>
      </c>
      <c r="D34" s="12">
        <f t="shared" si="0"/>
        <v>0</v>
      </c>
    </row>
    <row r="35" spans="1:4" x14ac:dyDescent="0.35">
      <c r="A35" s="11" t="s">
        <v>274</v>
      </c>
      <c r="B35" s="11">
        <f xml:space="preserve">     27800</f>
        <v>27800</v>
      </c>
      <c r="D35" s="12">
        <f t="shared" si="0"/>
        <v>0</v>
      </c>
    </row>
    <row r="36" spans="1:4" x14ac:dyDescent="0.35">
      <c r="A36" s="11" t="s">
        <v>274</v>
      </c>
      <c r="B36" s="11">
        <f xml:space="preserve">     27800</f>
        <v>27800</v>
      </c>
      <c r="D36" s="12">
        <f t="shared" si="0"/>
        <v>0</v>
      </c>
    </row>
    <row r="37" spans="1:4" x14ac:dyDescent="0.35">
      <c r="A37" s="11" t="s">
        <v>59</v>
      </c>
      <c r="B37" s="11">
        <f xml:space="preserve">     16000</f>
        <v>16000</v>
      </c>
      <c r="D37" s="12">
        <f t="shared" si="0"/>
        <v>0</v>
      </c>
    </row>
    <row r="38" spans="1:4" x14ac:dyDescent="0.35">
      <c r="A38" s="11" t="s">
        <v>163</v>
      </c>
      <c r="B38" s="11">
        <f xml:space="preserve">     40300</f>
        <v>40300</v>
      </c>
      <c r="D38" s="12">
        <f t="shared" si="0"/>
        <v>0</v>
      </c>
    </row>
    <row r="39" spans="1:4" x14ac:dyDescent="0.35">
      <c r="A39" s="11" t="s">
        <v>520</v>
      </c>
      <c r="B39" s="11">
        <f xml:space="preserve">     35600</f>
        <v>35600</v>
      </c>
      <c r="D39" s="12">
        <f t="shared" si="0"/>
        <v>0</v>
      </c>
    </row>
    <row r="40" spans="1:4" x14ac:dyDescent="0.35">
      <c r="A40" s="11" t="s">
        <v>520</v>
      </c>
      <c r="B40" s="11">
        <f xml:space="preserve">     35900</f>
        <v>35900</v>
      </c>
      <c r="D40" s="12">
        <f t="shared" si="0"/>
        <v>0</v>
      </c>
    </row>
    <row r="41" spans="1:4" x14ac:dyDescent="0.35">
      <c r="A41" s="11" t="s">
        <v>728</v>
      </c>
      <c r="B41" s="11">
        <f xml:space="preserve">     18100</f>
        <v>18100</v>
      </c>
      <c r="D41" s="12">
        <f t="shared" si="0"/>
        <v>0</v>
      </c>
    </row>
    <row r="42" spans="1:4" x14ac:dyDescent="0.35">
      <c r="A42" s="11" t="s">
        <v>341</v>
      </c>
      <c r="B42" s="11">
        <f xml:space="preserve">     22800</f>
        <v>22800</v>
      </c>
      <c r="D42" s="12">
        <f t="shared" si="0"/>
        <v>0</v>
      </c>
    </row>
    <row r="43" spans="1:4" x14ac:dyDescent="0.35">
      <c r="A43" s="11" t="s">
        <v>1239</v>
      </c>
      <c r="B43" s="11">
        <f xml:space="preserve">     77400</f>
        <v>77400</v>
      </c>
      <c r="D43" s="12">
        <f t="shared" si="0"/>
        <v>0</v>
      </c>
    </row>
    <row r="44" spans="1:4" x14ac:dyDescent="0.35">
      <c r="A44" s="11" t="s">
        <v>100</v>
      </c>
      <c r="B44" s="11">
        <f xml:space="preserve">     22600</f>
        <v>22600</v>
      </c>
      <c r="D44" s="12">
        <f t="shared" si="0"/>
        <v>0</v>
      </c>
    </row>
    <row r="45" spans="1:4" x14ac:dyDescent="0.35">
      <c r="A45" s="11" t="s">
        <v>100</v>
      </c>
      <c r="B45" s="11">
        <f xml:space="preserve">     22600</f>
        <v>22600</v>
      </c>
      <c r="D45" s="12">
        <f t="shared" si="0"/>
        <v>0</v>
      </c>
    </row>
    <row r="46" spans="1:4" x14ac:dyDescent="0.35">
      <c r="A46" s="11" t="s">
        <v>1270</v>
      </c>
      <c r="B46" s="11">
        <f xml:space="preserve">      6400</f>
        <v>6400</v>
      </c>
      <c r="D46" s="12">
        <f t="shared" si="0"/>
        <v>0</v>
      </c>
    </row>
    <row r="47" spans="1:4" x14ac:dyDescent="0.35">
      <c r="A47" s="11" t="s">
        <v>1416</v>
      </c>
      <c r="B47" s="11">
        <f xml:space="preserve">      6400</f>
        <v>6400</v>
      </c>
      <c r="D47" s="12">
        <f t="shared" si="0"/>
        <v>0</v>
      </c>
    </row>
    <row r="48" spans="1:4" x14ac:dyDescent="0.35">
      <c r="A48" s="11" t="s">
        <v>1018</v>
      </c>
      <c r="B48" s="11">
        <f xml:space="preserve">      6400</f>
        <v>6400</v>
      </c>
      <c r="D48" s="12">
        <f t="shared" si="0"/>
        <v>0</v>
      </c>
    </row>
    <row r="49" spans="1:4" x14ac:dyDescent="0.35">
      <c r="A49" s="11" t="s">
        <v>1417</v>
      </c>
      <c r="B49" s="11">
        <f xml:space="preserve">    161200</f>
        <v>161200</v>
      </c>
      <c r="D49" s="12">
        <f t="shared" si="0"/>
        <v>0</v>
      </c>
    </row>
    <row r="50" spans="1:4" x14ac:dyDescent="0.35">
      <c r="A50" s="11" t="s">
        <v>1531</v>
      </c>
      <c r="B50" s="11">
        <f xml:space="preserve">     37700</f>
        <v>37700</v>
      </c>
      <c r="D50" s="12">
        <f t="shared" si="0"/>
        <v>0</v>
      </c>
    </row>
    <row r="51" spans="1:4" x14ac:dyDescent="0.35">
      <c r="A51" s="11" t="s">
        <v>39</v>
      </c>
      <c r="B51" s="11">
        <f xml:space="preserve">     87600</f>
        <v>87600</v>
      </c>
      <c r="D51" s="12">
        <f t="shared" si="0"/>
        <v>0</v>
      </c>
    </row>
    <row r="52" spans="1:4" x14ac:dyDescent="0.35">
      <c r="A52" s="11" t="s">
        <v>39</v>
      </c>
      <c r="B52" s="11">
        <f xml:space="preserve">     85200</f>
        <v>85200</v>
      </c>
      <c r="D52" s="12">
        <f t="shared" si="0"/>
        <v>0</v>
      </c>
    </row>
    <row r="53" spans="1:4" x14ac:dyDescent="0.35">
      <c r="A53" s="11" t="s">
        <v>819</v>
      </c>
      <c r="B53" s="11">
        <f xml:space="preserve">     76300</f>
        <v>76300</v>
      </c>
      <c r="D53" s="12">
        <f t="shared" si="0"/>
        <v>0</v>
      </c>
    </row>
    <row r="54" spans="1:4" x14ac:dyDescent="0.35">
      <c r="A54" s="11" t="s">
        <v>151</v>
      </c>
      <c r="B54" s="11">
        <f xml:space="preserve">     30900</f>
        <v>30900</v>
      </c>
      <c r="D54" s="12">
        <f t="shared" si="0"/>
        <v>0</v>
      </c>
    </row>
    <row r="55" spans="1:4" x14ac:dyDescent="0.35">
      <c r="A55" s="11" t="s">
        <v>151</v>
      </c>
      <c r="B55" s="11">
        <f xml:space="preserve">     30300</f>
        <v>30300</v>
      </c>
      <c r="D55" s="12">
        <f t="shared" si="0"/>
        <v>0</v>
      </c>
    </row>
    <row r="56" spans="1:4" x14ac:dyDescent="0.35">
      <c r="A56" s="11" t="s">
        <v>151</v>
      </c>
      <c r="B56" s="11">
        <f xml:space="preserve">     30300</f>
        <v>30300</v>
      </c>
      <c r="D56" s="12">
        <f t="shared" si="0"/>
        <v>0</v>
      </c>
    </row>
    <row r="57" spans="1:4" x14ac:dyDescent="0.35">
      <c r="A57" s="11" t="s">
        <v>1064</v>
      </c>
      <c r="B57" s="11">
        <f xml:space="preserve">     49900</f>
        <v>49900</v>
      </c>
      <c r="D57" s="12">
        <f t="shared" si="0"/>
        <v>0</v>
      </c>
    </row>
    <row r="58" spans="1:4" x14ac:dyDescent="0.35">
      <c r="A58" s="11" t="s">
        <v>1064</v>
      </c>
      <c r="B58" s="11">
        <f xml:space="preserve">     49900</f>
        <v>49900</v>
      </c>
      <c r="D58" s="12">
        <f t="shared" si="0"/>
        <v>0</v>
      </c>
    </row>
    <row r="59" spans="1:4" x14ac:dyDescent="0.35">
      <c r="A59" s="11" t="s">
        <v>773</v>
      </c>
      <c r="B59" s="11">
        <f xml:space="preserve">     60800</f>
        <v>60800</v>
      </c>
      <c r="D59" s="12">
        <f t="shared" si="0"/>
        <v>0</v>
      </c>
    </row>
    <row r="60" spans="1:4" x14ac:dyDescent="0.35">
      <c r="A60" s="11" t="s">
        <v>646</v>
      </c>
      <c r="B60" s="11">
        <f xml:space="preserve">     19600</f>
        <v>19600</v>
      </c>
      <c r="D60" s="12">
        <f t="shared" si="0"/>
        <v>0</v>
      </c>
    </row>
    <row r="61" spans="1:4" x14ac:dyDescent="0.35">
      <c r="A61" s="11" t="s">
        <v>646</v>
      </c>
      <c r="B61" s="11">
        <f xml:space="preserve">     19000</f>
        <v>19000</v>
      </c>
      <c r="D61" s="12">
        <f t="shared" si="0"/>
        <v>0</v>
      </c>
    </row>
    <row r="62" spans="1:4" x14ac:dyDescent="0.35">
      <c r="A62" s="11" t="s">
        <v>646</v>
      </c>
      <c r="B62" s="11">
        <f xml:space="preserve">     18500</f>
        <v>18500</v>
      </c>
      <c r="D62" s="12">
        <f t="shared" si="0"/>
        <v>0</v>
      </c>
    </row>
    <row r="63" spans="1:4" x14ac:dyDescent="0.35">
      <c r="A63" s="11" t="s">
        <v>1284</v>
      </c>
      <c r="B63" s="11">
        <f xml:space="preserve">     35500</f>
        <v>35500</v>
      </c>
      <c r="D63" s="12">
        <f t="shared" si="0"/>
        <v>0</v>
      </c>
    </row>
    <row r="64" spans="1:4" x14ac:dyDescent="0.35">
      <c r="A64" s="11" t="s">
        <v>1314</v>
      </c>
      <c r="B64" s="11">
        <f xml:space="preserve">      2000</f>
        <v>2000</v>
      </c>
      <c r="D64" s="12">
        <f t="shared" si="0"/>
        <v>0</v>
      </c>
    </row>
    <row r="65" spans="1:4" x14ac:dyDescent="0.35">
      <c r="A65" s="11" t="s">
        <v>1019</v>
      </c>
      <c r="B65" s="11">
        <f xml:space="preserve">      8990</f>
        <v>8990</v>
      </c>
      <c r="D65" s="12">
        <f t="shared" si="0"/>
        <v>0</v>
      </c>
    </row>
    <row r="66" spans="1:4" x14ac:dyDescent="0.35">
      <c r="A66" s="11" t="s">
        <v>953</v>
      </c>
      <c r="B66" s="11">
        <f xml:space="preserve">     89900</f>
        <v>89900</v>
      </c>
      <c r="D66" s="12">
        <f t="shared" si="0"/>
        <v>0</v>
      </c>
    </row>
    <row r="67" spans="1:4" x14ac:dyDescent="0.35">
      <c r="A67" s="11" t="s">
        <v>399</v>
      </c>
      <c r="B67" s="11">
        <f xml:space="preserve">     14400</f>
        <v>14400</v>
      </c>
      <c r="D67" s="12">
        <f t="shared" si="0"/>
        <v>0</v>
      </c>
    </row>
    <row r="68" spans="1:4" x14ac:dyDescent="0.35">
      <c r="A68" s="11" t="s">
        <v>1451</v>
      </c>
      <c r="B68" s="11">
        <f xml:space="preserve">      4500</f>
        <v>4500</v>
      </c>
      <c r="D68" s="12">
        <f t="shared" si="0"/>
        <v>0</v>
      </c>
    </row>
    <row r="69" spans="1:4" x14ac:dyDescent="0.35">
      <c r="A69" s="11" t="s">
        <v>483</v>
      </c>
      <c r="B69" s="11">
        <f xml:space="preserve">     22400</f>
        <v>22400</v>
      </c>
      <c r="D69" s="12">
        <f t="shared" ref="D69:D132" si="1">C69*B69</f>
        <v>0</v>
      </c>
    </row>
    <row r="70" spans="1:4" x14ac:dyDescent="0.35">
      <c r="A70" s="11" t="s">
        <v>599</v>
      </c>
      <c r="B70" s="11">
        <f xml:space="preserve">     20700</f>
        <v>20700</v>
      </c>
      <c r="D70" s="12">
        <f t="shared" si="1"/>
        <v>0</v>
      </c>
    </row>
    <row r="71" spans="1:4" x14ac:dyDescent="0.35">
      <c r="A71" s="11" t="s">
        <v>757</v>
      </c>
      <c r="B71" s="11">
        <f xml:space="preserve">    129900</f>
        <v>129900</v>
      </c>
      <c r="D71" s="12">
        <f t="shared" si="1"/>
        <v>0</v>
      </c>
    </row>
    <row r="72" spans="1:4" x14ac:dyDescent="0.35">
      <c r="A72" s="11" t="s">
        <v>351</v>
      </c>
      <c r="B72" s="11">
        <f xml:space="preserve">    166800</f>
        <v>166800</v>
      </c>
      <c r="D72" s="12">
        <f t="shared" si="1"/>
        <v>0</v>
      </c>
    </row>
    <row r="73" spans="1:4" x14ac:dyDescent="0.35">
      <c r="A73" s="11" t="s">
        <v>351</v>
      </c>
      <c r="B73" s="11">
        <f xml:space="preserve">    166800</f>
        <v>166800</v>
      </c>
      <c r="D73" s="12">
        <f t="shared" si="1"/>
        <v>0</v>
      </c>
    </row>
    <row r="74" spans="1:4" x14ac:dyDescent="0.35">
      <c r="A74" s="11" t="s">
        <v>940</v>
      </c>
      <c r="B74" s="11">
        <f xml:space="preserve">      2200</f>
        <v>2200</v>
      </c>
      <c r="D74" s="12">
        <f t="shared" si="1"/>
        <v>0</v>
      </c>
    </row>
    <row r="75" spans="1:4" x14ac:dyDescent="0.35">
      <c r="A75" s="11" t="s">
        <v>1240</v>
      </c>
      <c r="B75" s="11">
        <f xml:space="preserve">     20000</f>
        <v>20000</v>
      </c>
      <c r="D75" s="12">
        <f t="shared" si="1"/>
        <v>0</v>
      </c>
    </row>
    <row r="76" spans="1:4" x14ac:dyDescent="0.35">
      <c r="A76" s="11" t="s">
        <v>1240</v>
      </c>
      <c r="B76" s="11">
        <f xml:space="preserve">     10000</f>
        <v>10000</v>
      </c>
      <c r="D76" s="12">
        <f t="shared" si="1"/>
        <v>0</v>
      </c>
    </row>
    <row r="77" spans="1:4" x14ac:dyDescent="0.35">
      <c r="A77" s="11" t="s">
        <v>536</v>
      </c>
      <c r="B77" s="11">
        <f xml:space="preserve">     45400</f>
        <v>45400</v>
      </c>
      <c r="D77" s="12">
        <f t="shared" si="1"/>
        <v>0</v>
      </c>
    </row>
    <row r="78" spans="1:4" x14ac:dyDescent="0.35">
      <c r="A78" s="11" t="s">
        <v>954</v>
      </c>
      <c r="B78" s="11">
        <f xml:space="preserve">     59000</f>
        <v>59000</v>
      </c>
      <c r="D78" s="12">
        <f t="shared" si="1"/>
        <v>0</v>
      </c>
    </row>
    <row r="79" spans="1:4" x14ac:dyDescent="0.35">
      <c r="A79" s="11" t="s">
        <v>81</v>
      </c>
      <c r="B79" s="11">
        <f xml:space="preserve">      2750</f>
        <v>2750</v>
      </c>
      <c r="D79" s="12">
        <f t="shared" si="1"/>
        <v>0</v>
      </c>
    </row>
    <row r="80" spans="1:4" x14ac:dyDescent="0.35">
      <c r="A80" s="11" t="s">
        <v>81</v>
      </c>
      <c r="B80" s="11">
        <f xml:space="preserve">      2750</f>
        <v>2750</v>
      </c>
      <c r="D80" s="12">
        <f t="shared" si="1"/>
        <v>0</v>
      </c>
    </row>
    <row r="81" spans="1:4" x14ac:dyDescent="0.35">
      <c r="A81" s="11" t="s">
        <v>1466</v>
      </c>
      <c r="B81" s="11">
        <f xml:space="preserve">      4500</f>
        <v>4500</v>
      </c>
      <c r="D81" s="12">
        <f t="shared" si="1"/>
        <v>0</v>
      </c>
    </row>
    <row r="82" spans="1:4" x14ac:dyDescent="0.35">
      <c r="A82" s="11" t="s">
        <v>110</v>
      </c>
      <c r="B82" s="11">
        <f xml:space="preserve">       900</f>
        <v>900</v>
      </c>
      <c r="D82" s="12">
        <f t="shared" si="1"/>
        <v>0</v>
      </c>
    </row>
    <row r="83" spans="1:4" x14ac:dyDescent="0.35">
      <c r="A83" s="11" t="s">
        <v>1020</v>
      </c>
      <c r="B83" s="11">
        <f xml:space="preserve">      2300</f>
        <v>2300</v>
      </c>
      <c r="D83" s="12">
        <f t="shared" si="1"/>
        <v>0</v>
      </c>
    </row>
    <row r="84" spans="1:4" x14ac:dyDescent="0.35">
      <c r="A84" s="11" t="s">
        <v>407</v>
      </c>
      <c r="B84" s="11">
        <f xml:space="preserve">      1800</f>
        <v>1800</v>
      </c>
      <c r="D84" s="12">
        <f t="shared" si="1"/>
        <v>0</v>
      </c>
    </row>
    <row r="85" spans="1:4" x14ac:dyDescent="0.35">
      <c r="A85" s="11" t="s">
        <v>407</v>
      </c>
      <c r="B85" s="11">
        <f xml:space="preserve">      1800</f>
        <v>1800</v>
      </c>
      <c r="D85" s="12">
        <f t="shared" si="1"/>
        <v>0</v>
      </c>
    </row>
    <row r="86" spans="1:4" x14ac:dyDescent="0.35">
      <c r="A86" s="11" t="s">
        <v>1009</v>
      </c>
      <c r="B86" s="11">
        <f xml:space="preserve">      5000</f>
        <v>5000</v>
      </c>
      <c r="D86" s="12">
        <f t="shared" si="1"/>
        <v>0</v>
      </c>
    </row>
    <row r="87" spans="1:4" x14ac:dyDescent="0.35">
      <c r="A87" s="11" t="s">
        <v>1009</v>
      </c>
      <c r="B87" s="11">
        <f xml:space="preserve">      5000</f>
        <v>5000</v>
      </c>
      <c r="D87" s="12">
        <f t="shared" si="1"/>
        <v>0</v>
      </c>
    </row>
    <row r="88" spans="1:4" x14ac:dyDescent="0.35">
      <c r="A88" s="11" t="s">
        <v>994</v>
      </c>
      <c r="B88" s="11">
        <f xml:space="preserve">     43800</f>
        <v>43800</v>
      </c>
      <c r="D88" s="12">
        <f t="shared" si="1"/>
        <v>0</v>
      </c>
    </row>
    <row r="89" spans="1:4" x14ac:dyDescent="0.35">
      <c r="A89" s="11" t="s">
        <v>1418</v>
      </c>
      <c r="B89" s="11">
        <f xml:space="preserve">     29500</f>
        <v>29500</v>
      </c>
      <c r="D89" s="12">
        <f t="shared" si="1"/>
        <v>0</v>
      </c>
    </row>
    <row r="90" spans="1:4" x14ac:dyDescent="0.35">
      <c r="A90" s="11" t="s">
        <v>1467</v>
      </c>
      <c r="B90" s="11">
        <f xml:space="preserve">     20900</f>
        <v>20900</v>
      </c>
      <c r="D90" s="12">
        <f t="shared" si="1"/>
        <v>0</v>
      </c>
    </row>
    <row r="91" spans="1:4" x14ac:dyDescent="0.35">
      <c r="A91" s="11" t="s">
        <v>903</v>
      </c>
      <c r="B91" s="11">
        <f xml:space="preserve">     49900</f>
        <v>49900</v>
      </c>
      <c r="D91" s="12">
        <f t="shared" si="1"/>
        <v>0</v>
      </c>
    </row>
    <row r="92" spans="1:4" x14ac:dyDescent="0.35">
      <c r="A92" s="11" t="s">
        <v>903</v>
      </c>
      <c r="B92" s="11">
        <f xml:space="preserve">     48400</f>
        <v>48400</v>
      </c>
      <c r="D92" s="12">
        <f t="shared" si="1"/>
        <v>0</v>
      </c>
    </row>
    <row r="93" spans="1:4" x14ac:dyDescent="0.35">
      <c r="A93" s="11" t="s">
        <v>1419</v>
      </c>
      <c r="B93" s="11">
        <f xml:space="preserve">     42200</f>
        <v>42200</v>
      </c>
      <c r="D93" s="12">
        <f t="shared" si="1"/>
        <v>0</v>
      </c>
    </row>
    <row r="94" spans="1:4" x14ac:dyDescent="0.35">
      <c r="A94" s="11" t="s">
        <v>1183</v>
      </c>
      <c r="B94" s="11">
        <f xml:space="preserve">      8000</f>
        <v>8000</v>
      </c>
      <c r="D94" s="12">
        <f t="shared" si="1"/>
        <v>0</v>
      </c>
    </row>
    <row r="95" spans="1:4" x14ac:dyDescent="0.35">
      <c r="A95" s="11" t="s">
        <v>1420</v>
      </c>
      <c r="B95" s="11">
        <f xml:space="preserve">     11500</f>
        <v>11500</v>
      </c>
      <c r="D95" s="12">
        <f t="shared" si="1"/>
        <v>0</v>
      </c>
    </row>
    <row r="96" spans="1:4" x14ac:dyDescent="0.35">
      <c r="A96" s="11" t="s">
        <v>955</v>
      </c>
      <c r="B96" s="11">
        <f xml:space="preserve">     13100</f>
        <v>13100</v>
      </c>
      <c r="D96" s="12">
        <f t="shared" si="1"/>
        <v>0</v>
      </c>
    </row>
    <row r="97" spans="1:4" x14ac:dyDescent="0.35">
      <c r="A97" s="11" t="s">
        <v>955</v>
      </c>
      <c r="B97" s="11">
        <f xml:space="preserve">     13500</f>
        <v>13500</v>
      </c>
      <c r="D97" s="12">
        <f t="shared" si="1"/>
        <v>0</v>
      </c>
    </row>
    <row r="98" spans="1:4" x14ac:dyDescent="0.35">
      <c r="A98" s="11" t="s">
        <v>228</v>
      </c>
      <c r="B98" s="11">
        <f xml:space="preserve">     69900</f>
        <v>69900</v>
      </c>
      <c r="D98" s="12">
        <f t="shared" si="1"/>
        <v>0</v>
      </c>
    </row>
    <row r="99" spans="1:4" x14ac:dyDescent="0.35">
      <c r="A99" s="11" t="s">
        <v>228</v>
      </c>
      <c r="B99" s="11">
        <f xml:space="preserve">     66600</f>
        <v>66600</v>
      </c>
      <c r="D99" s="12">
        <f t="shared" si="1"/>
        <v>0</v>
      </c>
    </row>
    <row r="100" spans="1:4" x14ac:dyDescent="0.35">
      <c r="A100" s="11" t="s">
        <v>440</v>
      </c>
      <c r="B100" s="11">
        <f xml:space="preserve">     59300</f>
        <v>59300</v>
      </c>
      <c r="D100" s="12">
        <f t="shared" si="1"/>
        <v>0</v>
      </c>
    </row>
    <row r="101" spans="1:4" x14ac:dyDescent="0.35">
      <c r="A101" s="11" t="s">
        <v>440</v>
      </c>
      <c r="B101" s="11">
        <f xml:space="preserve">     58900</f>
        <v>58900</v>
      </c>
      <c r="D101" s="12">
        <f t="shared" si="1"/>
        <v>0</v>
      </c>
    </row>
    <row r="102" spans="1:4" x14ac:dyDescent="0.35">
      <c r="A102" s="11" t="s">
        <v>543</v>
      </c>
      <c r="B102" s="11">
        <f xml:space="preserve">     93900</f>
        <v>93900</v>
      </c>
      <c r="D102" s="12">
        <f t="shared" si="1"/>
        <v>0</v>
      </c>
    </row>
    <row r="103" spans="1:4" x14ac:dyDescent="0.35">
      <c r="A103" s="11" t="s">
        <v>543</v>
      </c>
      <c r="B103" s="11">
        <f xml:space="preserve">     93900</f>
        <v>93900</v>
      </c>
      <c r="D103" s="12">
        <f t="shared" si="1"/>
        <v>0</v>
      </c>
    </row>
    <row r="104" spans="1:4" x14ac:dyDescent="0.35">
      <c r="A104" s="11" t="s">
        <v>186</v>
      </c>
      <c r="B104" s="11">
        <f xml:space="preserve">     89800</f>
        <v>89800</v>
      </c>
      <c r="D104" s="12">
        <f t="shared" si="1"/>
        <v>0</v>
      </c>
    </row>
    <row r="105" spans="1:4" x14ac:dyDescent="0.35">
      <c r="A105" s="11" t="s">
        <v>186</v>
      </c>
      <c r="B105" s="11">
        <f xml:space="preserve">     82200</f>
        <v>82200</v>
      </c>
      <c r="D105" s="12">
        <f t="shared" si="1"/>
        <v>0</v>
      </c>
    </row>
    <row r="106" spans="1:4" x14ac:dyDescent="0.35">
      <c r="A106" s="11" t="s">
        <v>186</v>
      </c>
      <c r="B106" s="11">
        <f xml:space="preserve">     82200</f>
        <v>82200</v>
      </c>
      <c r="D106" s="12">
        <f t="shared" si="1"/>
        <v>0</v>
      </c>
    </row>
    <row r="107" spans="1:4" x14ac:dyDescent="0.35">
      <c r="A107" s="11" t="s">
        <v>995</v>
      </c>
      <c r="B107" s="11">
        <f xml:space="preserve">      8500</f>
        <v>8500</v>
      </c>
      <c r="D107" s="12">
        <f t="shared" si="1"/>
        <v>0</v>
      </c>
    </row>
    <row r="108" spans="1:4" x14ac:dyDescent="0.35">
      <c r="A108" s="11" t="s">
        <v>995</v>
      </c>
      <c r="B108" s="11">
        <f xml:space="preserve">      7990</f>
        <v>7990</v>
      </c>
      <c r="D108" s="12">
        <f t="shared" si="1"/>
        <v>0</v>
      </c>
    </row>
    <row r="109" spans="1:4" x14ac:dyDescent="0.35">
      <c r="A109" s="11" t="s">
        <v>956</v>
      </c>
      <c r="B109" s="11">
        <f xml:space="preserve">      6400</f>
        <v>6400</v>
      </c>
      <c r="D109" s="12">
        <f t="shared" si="1"/>
        <v>0</v>
      </c>
    </row>
    <row r="110" spans="1:4" x14ac:dyDescent="0.35">
      <c r="A110" s="11" t="s">
        <v>957</v>
      </c>
      <c r="B110" s="11">
        <f xml:space="preserve">     28900</f>
        <v>28900</v>
      </c>
      <c r="D110" s="12">
        <f t="shared" si="1"/>
        <v>0</v>
      </c>
    </row>
    <row r="111" spans="1:4" x14ac:dyDescent="0.35">
      <c r="A111" s="11" t="s">
        <v>647</v>
      </c>
      <c r="B111" s="11">
        <f xml:space="preserve">     69200</f>
        <v>69200</v>
      </c>
      <c r="D111" s="12">
        <f t="shared" si="1"/>
        <v>0</v>
      </c>
    </row>
    <row r="112" spans="1:4" x14ac:dyDescent="0.35">
      <c r="A112" s="11" t="s">
        <v>647</v>
      </c>
      <c r="B112" s="11">
        <f xml:space="preserve">     66700</f>
        <v>66700</v>
      </c>
      <c r="D112" s="12">
        <f t="shared" si="1"/>
        <v>0</v>
      </c>
    </row>
    <row r="113" spans="1:4" x14ac:dyDescent="0.35">
      <c r="A113" s="11" t="s">
        <v>647</v>
      </c>
      <c r="B113" s="11">
        <f xml:space="preserve">     66700</f>
        <v>66700</v>
      </c>
      <c r="D113" s="12">
        <f t="shared" si="1"/>
        <v>0</v>
      </c>
    </row>
    <row r="114" spans="1:4" x14ac:dyDescent="0.35">
      <c r="A114" s="11" t="s">
        <v>1359</v>
      </c>
      <c r="B114" s="11">
        <f xml:space="preserve">     79200</f>
        <v>79200</v>
      </c>
      <c r="D114" s="12">
        <f t="shared" si="1"/>
        <v>0</v>
      </c>
    </row>
    <row r="115" spans="1:4" x14ac:dyDescent="0.35">
      <c r="A115" s="11" t="s">
        <v>408</v>
      </c>
      <c r="B115" s="11">
        <f xml:space="preserve">      2900</f>
        <v>2900</v>
      </c>
      <c r="D115" s="12">
        <f t="shared" si="1"/>
        <v>0</v>
      </c>
    </row>
    <row r="116" spans="1:4" x14ac:dyDescent="0.35">
      <c r="A116" s="11" t="s">
        <v>408</v>
      </c>
      <c r="B116" s="11">
        <f xml:space="preserve">      2800</f>
        <v>2800</v>
      </c>
      <c r="D116" s="12">
        <f t="shared" si="1"/>
        <v>0</v>
      </c>
    </row>
    <row r="117" spans="1:4" x14ac:dyDescent="0.35">
      <c r="A117" s="11" t="s">
        <v>408</v>
      </c>
      <c r="B117" s="11">
        <f xml:space="preserve">      3050</f>
        <v>3050</v>
      </c>
      <c r="D117" s="12">
        <f t="shared" si="1"/>
        <v>0</v>
      </c>
    </row>
    <row r="118" spans="1:4" x14ac:dyDescent="0.35">
      <c r="A118" s="11" t="s">
        <v>1223</v>
      </c>
      <c r="B118" s="11">
        <f xml:space="preserve">      4600</f>
        <v>4600</v>
      </c>
      <c r="D118" s="12">
        <f t="shared" si="1"/>
        <v>0</v>
      </c>
    </row>
    <row r="119" spans="1:4" x14ac:dyDescent="0.35">
      <c r="A119" s="11" t="s">
        <v>164</v>
      </c>
      <c r="B119" s="11">
        <f xml:space="preserve">      4600</f>
        <v>4600</v>
      </c>
      <c r="D119" s="12">
        <f t="shared" si="1"/>
        <v>0</v>
      </c>
    </row>
    <row r="120" spans="1:4" x14ac:dyDescent="0.35">
      <c r="A120" s="11" t="s">
        <v>158</v>
      </c>
      <c r="B120" s="11">
        <f xml:space="preserve">      5100</f>
        <v>5100</v>
      </c>
      <c r="D120" s="12">
        <f t="shared" si="1"/>
        <v>0</v>
      </c>
    </row>
    <row r="121" spans="1:4" x14ac:dyDescent="0.35">
      <c r="A121" s="11" t="s">
        <v>158</v>
      </c>
      <c r="B121" s="11">
        <f xml:space="preserve">      5100</f>
        <v>5100</v>
      </c>
      <c r="D121" s="12">
        <f t="shared" si="1"/>
        <v>0</v>
      </c>
    </row>
    <row r="122" spans="1:4" x14ac:dyDescent="0.35">
      <c r="A122" s="11" t="s">
        <v>219</v>
      </c>
      <c r="B122" s="11">
        <f xml:space="preserve">      2600</f>
        <v>2600</v>
      </c>
      <c r="D122" s="12">
        <f t="shared" si="1"/>
        <v>0</v>
      </c>
    </row>
    <row r="123" spans="1:4" x14ac:dyDescent="0.35">
      <c r="A123" s="11" t="s">
        <v>219</v>
      </c>
      <c r="B123" s="11">
        <f xml:space="preserve">      2600</f>
        <v>2600</v>
      </c>
      <c r="D123" s="12">
        <f t="shared" si="1"/>
        <v>0</v>
      </c>
    </row>
    <row r="124" spans="1:4" x14ac:dyDescent="0.35">
      <c r="A124" s="11" t="s">
        <v>409</v>
      </c>
      <c r="B124" s="11">
        <f xml:space="preserve">      4600</f>
        <v>4600</v>
      </c>
      <c r="D124" s="12">
        <f t="shared" si="1"/>
        <v>0</v>
      </c>
    </row>
    <row r="125" spans="1:4" x14ac:dyDescent="0.35">
      <c r="A125" s="11" t="s">
        <v>600</v>
      </c>
      <c r="B125" s="11">
        <f xml:space="preserve">      4200</f>
        <v>4200</v>
      </c>
      <c r="D125" s="12">
        <f t="shared" si="1"/>
        <v>0</v>
      </c>
    </row>
    <row r="126" spans="1:4" x14ac:dyDescent="0.35">
      <c r="A126" s="11" t="s">
        <v>600</v>
      </c>
      <c r="B126" s="11">
        <f xml:space="preserve">      4100</f>
        <v>4100</v>
      </c>
      <c r="D126" s="12">
        <f t="shared" si="1"/>
        <v>0</v>
      </c>
    </row>
    <row r="127" spans="1:4" x14ac:dyDescent="0.35">
      <c r="A127" s="11" t="s">
        <v>1360</v>
      </c>
      <c r="B127" s="11">
        <f xml:space="preserve">      3250</f>
        <v>3250</v>
      </c>
      <c r="D127" s="12">
        <f t="shared" si="1"/>
        <v>0</v>
      </c>
    </row>
    <row r="128" spans="1:4" x14ac:dyDescent="0.35">
      <c r="A128" s="11" t="s">
        <v>1360</v>
      </c>
      <c r="B128" s="11">
        <f xml:space="preserve">      3200</f>
        <v>3200</v>
      </c>
      <c r="D128" s="12">
        <f t="shared" si="1"/>
        <v>0</v>
      </c>
    </row>
    <row r="129" spans="1:4" x14ac:dyDescent="0.35">
      <c r="A129" s="11" t="s">
        <v>254</v>
      </c>
      <c r="B129" s="11">
        <f xml:space="preserve">      4910</f>
        <v>4910</v>
      </c>
      <c r="D129" s="12">
        <f t="shared" si="1"/>
        <v>0</v>
      </c>
    </row>
    <row r="130" spans="1:4" x14ac:dyDescent="0.35">
      <c r="A130" s="11" t="s">
        <v>254</v>
      </c>
      <c r="B130" s="11">
        <f xml:space="preserve">      4900</f>
        <v>4900</v>
      </c>
      <c r="D130" s="12">
        <f t="shared" si="1"/>
        <v>0</v>
      </c>
    </row>
    <row r="131" spans="1:4" x14ac:dyDescent="0.35">
      <c r="A131" s="11" t="s">
        <v>487</v>
      </c>
      <c r="B131" s="11">
        <f xml:space="preserve">      4480</f>
        <v>4480</v>
      </c>
      <c r="D131" s="12">
        <f t="shared" si="1"/>
        <v>0</v>
      </c>
    </row>
    <row r="132" spans="1:4" x14ac:dyDescent="0.35">
      <c r="A132" s="11" t="s">
        <v>487</v>
      </c>
      <c r="B132" s="11">
        <f xml:space="preserve">      4300</f>
        <v>4300</v>
      </c>
      <c r="D132" s="12">
        <f t="shared" si="1"/>
        <v>0</v>
      </c>
    </row>
    <row r="133" spans="1:4" x14ac:dyDescent="0.35">
      <c r="A133" s="11" t="s">
        <v>1021</v>
      </c>
      <c r="B133" s="11">
        <f xml:space="preserve">      3990</f>
        <v>3990</v>
      </c>
      <c r="D133" s="12">
        <f t="shared" ref="D133:D196" si="2">C133*B133</f>
        <v>0</v>
      </c>
    </row>
    <row r="134" spans="1:4" x14ac:dyDescent="0.35">
      <c r="A134" s="11" t="s">
        <v>1021</v>
      </c>
      <c r="B134" s="11">
        <f xml:space="preserve">      3990</f>
        <v>3990</v>
      </c>
      <c r="D134" s="12">
        <f t="shared" si="2"/>
        <v>0</v>
      </c>
    </row>
    <row r="135" spans="1:4" x14ac:dyDescent="0.35">
      <c r="A135" s="11" t="s">
        <v>1021</v>
      </c>
      <c r="B135" s="11">
        <f xml:space="preserve">      3990</f>
        <v>3990</v>
      </c>
      <c r="D135" s="12">
        <f t="shared" si="2"/>
        <v>0</v>
      </c>
    </row>
    <row r="136" spans="1:4" x14ac:dyDescent="0.35">
      <c r="A136" s="11" t="s">
        <v>1021</v>
      </c>
      <c r="B136" s="11">
        <f xml:space="preserve">      3800</f>
        <v>3800</v>
      </c>
      <c r="D136" s="12">
        <f t="shared" si="2"/>
        <v>0</v>
      </c>
    </row>
    <row r="137" spans="1:4" x14ac:dyDescent="0.35">
      <c r="A137" s="11" t="s">
        <v>758</v>
      </c>
      <c r="B137" s="11">
        <f xml:space="preserve">      2750</f>
        <v>2750</v>
      </c>
      <c r="D137" s="12">
        <f t="shared" si="2"/>
        <v>0</v>
      </c>
    </row>
    <row r="138" spans="1:4" x14ac:dyDescent="0.35">
      <c r="A138" s="11" t="s">
        <v>723</v>
      </c>
      <c r="B138" s="11">
        <f xml:space="preserve">      2800</f>
        <v>2800</v>
      </c>
      <c r="D138" s="12">
        <f t="shared" si="2"/>
        <v>0</v>
      </c>
    </row>
    <row r="139" spans="1:4" x14ac:dyDescent="0.35">
      <c r="A139" s="11" t="s">
        <v>723</v>
      </c>
      <c r="B139" s="11">
        <f xml:space="preserve">      2800</f>
        <v>2800</v>
      </c>
      <c r="D139" s="12">
        <f t="shared" si="2"/>
        <v>0</v>
      </c>
    </row>
    <row r="140" spans="1:4" x14ac:dyDescent="0.35">
      <c r="A140" s="11" t="s">
        <v>723</v>
      </c>
      <c r="B140" s="11">
        <f xml:space="preserve">      2750</f>
        <v>2750</v>
      </c>
      <c r="D140" s="12">
        <f t="shared" si="2"/>
        <v>0</v>
      </c>
    </row>
    <row r="141" spans="1:4" x14ac:dyDescent="0.35">
      <c r="A141" s="11" t="s">
        <v>759</v>
      </c>
      <c r="B141" s="11">
        <f xml:space="preserve">      2150</f>
        <v>2150</v>
      </c>
      <c r="D141" s="12">
        <f t="shared" si="2"/>
        <v>0</v>
      </c>
    </row>
    <row r="142" spans="1:4" x14ac:dyDescent="0.35">
      <c r="A142" s="11" t="s">
        <v>759</v>
      </c>
      <c r="B142" s="11">
        <f xml:space="preserve">      2050</f>
        <v>2050</v>
      </c>
      <c r="D142" s="12">
        <f t="shared" si="2"/>
        <v>0</v>
      </c>
    </row>
    <row r="143" spans="1:4" x14ac:dyDescent="0.35">
      <c r="A143" s="11" t="s">
        <v>220</v>
      </c>
      <c r="B143" s="11">
        <f xml:space="preserve">      2600</f>
        <v>2600</v>
      </c>
      <c r="D143" s="12">
        <f t="shared" si="2"/>
        <v>0</v>
      </c>
    </row>
    <row r="144" spans="1:4" x14ac:dyDescent="0.35">
      <c r="A144" s="11" t="s">
        <v>220</v>
      </c>
      <c r="B144" s="11">
        <f xml:space="preserve">      2600</f>
        <v>2600</v>
      </c>
      <c r="D144" s="12">
        <f t="shared" si="2"/>
        <v>0</v>
      </c>
    </row>
    <row r="145" spans="1:4" x14ac:dyDescent="0.35">
      <c r="A145" s="11" t="s">
        <v>648</v>
      </c>
      <c r="B145" s="11">
        <f xml:space="preserve">      4200</f>
        <v>4200</v>
      </c>
      <c r="D145" s="12">
        <f t="shared" si="2"/>
        <v>0</v>
      </c>
    </row>
    <row r="146" spans="1:4" x14ac:dyDescent="0.35">
      <c r="A146" s="11" t="s">
        <v>648</v>
      </c>
      <c r="B146" s="11">
        <f xml:space="preserve">      4200</f>
        <v>4200</v>
      </c>
      <c r="D146" s="12">
        <f t="shared" si="2"/>
        <v>0</v>
      </c>
    </row>
    <row r="147" spans="1:4" x14ac:dyDescent="0.35">
      <c r="A147" s="11" t="s">
        <v>841</v>
      </c>
      <c r="B147" s="11">
        <f xml:space="preserve">     53700</f>
        <v>53700</v>
      </c>
      <c r="D147" s="12">
        <f t="shared" si="2"/>
        <v>0</v>
      </c>
    </row>
    <row r="148" spans="1:4" x14ac:dyDescent="0.35">
      <c r="A148" s="11" t="s">
        <v>410</v>
      </c>
      <c r="B148" s="11">
        <f xml:space="preserve">     31900</f>
        <v>31900</v>
      </c>
      <c r="D148" s="12">
        <f t="shared" si="2"/>
        <v>0</v>
      </c>
    </row>
    <row r="149" spans="1:4" x14ac:dyDescent="0.35">
      <c r="A149" s="11" t="s">
        <v>1381</v>
      </c>
      <c r="B149" s="11">
        <f xml:space="preserve">     38600</f>
        <v>38600</v>
      </c>
      <c r="D149" s="12">
        <f t="shared" si="2"/>
        <v>0</v>
      </c>
    </row>
    <row r="150" spans="1:4" x14ac:dyDescent="0.35">
      <c r="A150" s="11" t="s">
        <v>643</v>
      </c>
      <c r="B150" s="11">
        <f xml:space="preserve">      6000</f>
        <v>6000</v>
      </c>
      <c r="D150" s="12">
        <f t="shared" si="2"/>
        <v>0</v>
      </c>
    </row>
    <row r="151" spans="1:4" x14ac:dyDescent="0.35">
      <c r="A151" s="11" t="s">
        <v>643</v>
      </c>
      <c r="B151" s="11">
        <f xml:space="preserve">      6000</f>
        <v>6000</v>
      </c>
      <c r="D151" s="12">
        <f t="shared" si="2"/>
        <v>0</v>
      </c>
    </row>
    <row r="152" spans="1:4" x14ac:dyDescent="0.35">
      <c r="A152" s="11" t="s">
        <v>1207</v>
      </c>
      <c r="B152" s="11">
        <f xml:space="preserve">     11400</f>
        <v>11400</v>
      </c>
      <c r="D152" s="12">
        <f t="shared" si="2"/>
        <v>0</v>
      </c>
    </row>
    <row r="153" spans="1:4" x14ac:dyDescent="0.35">
      <c r="A153" s="11" t="s">
        <v>200</v>
      </c>
      <c r="B153" s="11">
        <f xml:space="preserve">      2050</f>
        <v>2050</v>
      </c>
      <c r="D153" s="12">
        <f t="shared" si="2"/>
        <v>0</v>
      </c>
    </row>
    <row r="154" spans="1:4" x14ac:dyDescent="0.35">
      <c r="A154" s="11" t="s">
        <v>1361</v>
      </c>
      <c r="B154" s="11">
        <f xml:space="preserve">       600</f>
        <v>600</v>
      </c>
      <c r="D154" s="12">
        <f t="shared" si="2"/>
        <v>0</v>
      </c>
    </row>
    <row r="155" spans="1:4" x14ac:dyDescent="0.35">
      <c r="A155" s="11" t="s">
        <v>284</v>
      </c>
      <c r="B155" s="11">
        <f xml:space="preserve">      4100</f>
        <v>4100</v>
      </c>
      <c r="D155" s="12">
        <f t="shared" si="2"/>
        <v>0</v>
      </c>
    </row>
    <row r="156" spans="1:4" x14ac:dyDescent="0.35">
      <c r="A156" s="11" t="s">
        <v>284</v>
      </c>
      <c r="B156" s="11">
        <f xml:space="preserve">      2800</f>
        <v>2800</v>
      </c>
      <c r="D156" s="12">
        <f t="shared" si="2"/>
        <v>0</v>
      </c>
    </row>
    <row r="157" spans="1:4" x14ac:dyDescent="0.35">
      <c r="A157" s="11" t="s">
        <v>284</v>
      </c>
      <c r="B157" s="11">
        <f xml:space="preserve">      2800</f>
        <v>2800</v>
      </c>
      <c r="D157" s="12">
        <f t="shared" si="2"/>
        <v>0</v>
      </c>
    </row>
    <row r="158" spans="1:4" x14ac:dyDescent="0.35">
      <c r="A158" s="11" t="s">
        <v>539</v>
      </c>
      <c r="B158" s="11">
        <f xml:space="preserve">     22990</f>
        <v>22990</v>
      </c>
      <c r="D158" s="12">
        <f t="shared" si="2"/>
        <v>0</v>
      </c>
    </row>
    <row r="159" spans="1:4" x14ac:dyDescent="0.35">
      <c r="A159" s="11" t="s">
        <v>91</v>
      </c>
      <c r="B159" s="11">
        <f xml:space="preserve">     32900</f>
        <v>32900</v>
      </c>
      <c r="D159" s="12">
        <f t="shared" si="2"/>
        <v>0</v>
      </c>
    </row>
    <row r="160" spans="1:4" x14ac:dyDescent="0.35">
      <c r="A160" s="11" t="s">
        <v>91</v>
      </c>
      <c r="B160" s="11">
        <f xml:space="preserve">     32600</f>
        <v>32600</v>
      </c>
      <c r="D160" s="12">
        <f t="shared" si="2"/>
        <v>0</v>
      </c>
    </row>
    <row r="161" spans="1:4" x14ac:dyDescent="0.35">
      <c r="A161" s="11" t="s">
        <v>91</v>
      </c>
      <c r="B161" s="11">
        <f xml:space="preserve">     32200</f>
        <v>32200</v>
      </c>
      <c r="D161" s="12">
        <f t="shared" si="2"/>
        <v>0</v>
      </c>
    </row>
    <row r="162" spans="1:4" x14ac:dyDescent="0.35">
      <c r="A162" s="11" t="s">
        <v>1396</v>
      </c>
      <c r="B162" s="11">
        <f xml:space="preserve">     42900</f>
        <v>42900</v>
      </c>
      <c r="D162" s="12">
        <f t="shared" si="2"/>
        <v>0</v>
      </c>
    </row>
    <row r="163" spans="1:4" x14ac:dyDescent="0.35">
      <c r="A163" s="11" t="s">
        <v>628</v>
      </c>
      <c r="B163" s="11">
        <f xml:space="preserve">     32500</f>
        <v>32500</v>
      </c>
      <c r="D163" s="12">
        <f t="shared" si="2"/>
        <v>0</v>
      </c>
    </row>
    <row r="164" spans="1:4" x14ac:dyDescent="0.35">
      <c r="A164" s="11" t="s">
        <v>649</v>
      </c>
      <c r="B164" s="11">
        <f xml:space="preserve">     35500</f>
        <v>35500</v>
      </c>
      <c r="D164" s="12">
        <f t="shared" si="2"/>
        <v>0</v>
      </c>
    </row>
    <row r="165" spans="1:4" x14ac:dyDescent="0.35">
      <c r="A165" s="11" t="s">
        <v>1382</v>
      </c>
      <c r="B165" s="11">
        <f xml:space="preserve">     35000</f>
        <v>35000</v>
      </c>
      <c r="D165" s="12">
        <f t="shared" si="2"/>
        <v>0</v>
      </c>
    </row>
    <row r="166" spans="1:4" x14ac:dyDescent="0.35">
      <c r="A166" s="11" t="s">
        <v>941</v>
      </c>
      <c r="B166" s="11">
        <f xml:space="preserve">     35000</f>
        <v>35000</v>
      </c>
      <c r="D166" s="12">
        <f t="shared" si="2"/>
        <v>0</v>
      </c>
    </row>
    <row r="167" spans="1:4" x14ac:dyDescent="0.35">
      <c r="A167" s="11" t="s">
        <v>60</v>
      </c>
      <c r="B167" s="11">
        <f xml:space="preserve">      4100</f>
        <v>4100</v>
      </c>
      <c r="D167" s="12">
        <f t="shared" si="2"/>
        <v>0</v>
      </c>
    </row>
    <row r="168" spans="1:4" x14ac:dyDescent="0.35">
      <c r="A168" s="11" t="s">
        <v>60</v>
      </c>
      <c r="B168" s="11">
        <f xml:space="preserve">      4100</f>
        <v>4100</v>
      </c>
      <c r="D168" s="12">
        <f t="shared" si="2"/>
        <v>0</v>
      </c>
    </row>
    <row r="169" spans="1:4" x14ac:dyDescent="0.35">
      <c r="A169" s="11" t="s">
        <v>1065</v>
      </c>
      <c r="B169" s="11">
        <f xml:space="preserve">      7850</f>
        <v>7850</v>
      </c>
      <c r="D169" s="12">
        <f t="shared" si="2"/>
        <v>0</v>
      </c>
    </row>
    <row r="170" spans="1:4" x14ac:dyDescent="0.35">
      <c r="A170" s="11" t="s">
        <v>270</v>
      </c>
      <c r="B170" s="11">
        <f xml:space="preserve">     25990</f>
        <v>25990</v>
      </c>
      <c r="D170" s="12">
        <f t="shared" si="2"/>
        <v>0</v>
      </c>
    </row>
    <row r="171" spans="1:4" x14ac:dyDescent="0.35">
      <c r="A171" s="11" t="s">
        <v>270</v>
      </c>
      <c r="B171" s="11">
        <f xml:space="preserve">     25000</f>
        <v>25000</v>
      </c>
      <c r="D171" s="12">
        <f t="shared" si="2"/>
        <v>0</v>
      </c>
    </row>
    <row r="172" spans="1:4" x14ac:dyDescent="0.35">
      <c r="A172" s="11" t="s">
        <v>1421</v>
      </c>
      <c r="B172" s="11">
        <f xml:space="preserve">      5990</f>
        <v>5990</v>
      </c>
      <c r="D172" s="12">
        <f t="shared" si="2"/>
        <v>0</v>
      </c>
    </row>
    <row r="173" spans="1:4" x14ac:dyDescent="0.35">
      <c r="A173" s="11" t="s">
        <v>201</v>
      </c>
      <c r="B173" s="11">
        <f xml:space="preserve">     24600</f>
        <v>24600</v>
      </c>
      <c r="D173" s="12">
        <f t="shared" si="2"/>
        <v>0</v>
      </c>
    </row>
    <row r="174" spans="1:4" x14ac:dyDescent="0.35">
      <c r="A174" s="11" t="s">
        <v>201</v>
      </c>
      <c r="B174" s="11">
        <f xml:space="preserve">     23600</f>
        <v>23600</v>
      </c>
      <c r="D174" s="12">
        <f t="shared" si="2"/>
        <v>0</v>
      </c>
    </row>
    <row r="175" spans="1:4" x14ac:dyDescent="0.35">
      <c r="A175" s="11" t="s">
        <v>229</v>
      </c>
      <c r="B175" s="11">
        <f xml:space="preserve">     31200</f>
        <v>31200</v>
      </c>
      <c r="D175" s="12">
        <f t="shared" si="2"/>
        <v>0</v>
      </c>
    </row>
    <row r="176" spans="1:4" x14ac:dyDescent="0.35">
      <c r="A176" s="11" t="s">
        <v>1362</v>
      </c>
      <c r="B176" s="11">
        <f xml:space="preserve">      1400</f>
        <v>1400</v>
      </c>
      <c r="D176" s="12">
        <f t="shared" si="2"/>
        <v>0</v>
      </c>
    </row>
    <row r="177" spans="1:4" x14ac:dyDescent="0.35">
      <c r="A177" s="11" t="s">
        <v>1112</v>
      </c>
      <c r="B177" s="11">
        <f xml:space="preserve">      6400</f>
        <v>6400</v>
      </c>
      <c r="D177" s="12">
        <f t="shared" si="2"/>
        <v>0</v>
      </c>
    </row>
    <row r="178" spans="1:4" x14ac:dyDescent="0.35">
      <c r="A178" s="11" t="s">
        <v>958</v>
      </c>
      <c r="B178" s="11">
        <f xml:space="preserve">     30500</f>
        <v>30500</v>
      </c>
      <c r="D178" s="12">
        <f t="shared" si="2"/>
        <v>0</v>
      </c>
    </row>
    <row r="179" spans="1:4" x14ac:dyDescent="0.35">
      <c r="A179" s="11" t="s">
        <v>959</v>
      </c>
      <c r="B179" s="11">
        <f xml:space="preserve">     57300</f>
        <v>57300</v>
      </c>
      <c r="D179" s="12">
        <f t="shared" si="2"/>
        <v>0</v>
      </c>
    </row>
    <row r="180" spans="1:4" x14ac:dyDescent="0.35">
      <c r="A180" s="11" t="s">
        <v>1397</v>
      </c>
      <c r="B180" s="11">
        <f xml:space="preserve">      9050</f>
        <v>9050</v>
      </c>
      <c r="D180" s="12">
        <f t="shared" si="2"/>
        <v>0</v>
      </c>
    </row>
    <row r="181" spans="1:4" x14ac:dyDescent="0.35">
      <c r="A181" s="11" t="s">
        <v>382</v>
      </c>
      <c r="B181" s="11">
        <f xml:space="preserve">     47900</f>
        <v>47900</v>
      </c>
      <c r="D181" s="12">
        <f t="shared" si="2"/>
        <v>0</v>
      </c>
    </row>
    <row r="182" spans="1:4" x14ac:dyDescent="0.35">
      <c r="A182" s="11" t="s">
        <v>1398</v>
      </c>
      <c r="B182" s="11">
        <f xml:space="preserve">      6400</f>
        <v>6400</v>
      </c>
      <c r="D182" s="12">
        <f t="shared" si="2"/>
        <v>0</v>
      </c>
    </row>
    <row r="183" spans="1:4" x14ac:dyDescent="0.35">
      <c r="A183" s="11" t="s">
        <v>488</v>
      </c>
      <c r="B183" s="11">
        <f xml:space="preserve">     23500</f>
        <v>23500</v>
      </c>
      <c r="D183" s="12">
        <f t="shared" si="2"/>
        <v>0</v>
      </c>
    </row>
    <row r="184" spans="1:4" x14ac:dyDescent="0.35">
      <c r="A184" s="11" t="s">
        <v>488</v>
      </c>
      <c r="B184" s="11">
        <f xml:space="preserve">     23500</f>
        <v>23500</v>
      </c>
      <c r="D184" s="12">
        <f t="shared" si="2"/>
        <v>0</v>
      </c>
    </row>
    <row r="185" spans="1:4" x14ac:dyDescent="0.35">
      <c r="A185" s="11" t="s">
        <v>774</v>
      </c>
      <c r="B185" s="11">
        <f xml:space="preserve">     41500</f>
        <v>41500</v>
      </c>
      <c r="D185" s="12">
        <f t="shared" si="2"/>
        <v>0</v>
      </c>
    </row>
    <row r="186" spans="1:4" x14ac:dyDescent="0.35">
      <c r="A186" s="11" t="s">
        <v>774</v>
      </c>
      <c r="B186" s="11">
        <f xml:space="preserve">     39500</f>
        <v>39500</v>
      </c>
      <c r="D186" s="12">
        <f t="shared" si="2"/>
        <v>0</v>
      </c>
    </row>
    <row r="187" spans="1:4" x14ac:dyDescent="0.35">
      <c r="A187" s="11" t="s">
        <v>775</v>
      </c>
      <c r="B187" s="11">
        <f xml:space="preserve">     69900</f>
        <v>69900</v>
      </c>
      <c r="D187" s="12">
        <f t="shared" si="2"/>
        <v>0</v>
      </c>
    </row>
    <row r="188" spans="1:4" x14ac:dyDescent="0.35">
      <c r="A188" s="11" t="s">
        <v>775</v>
      </c>
      <c r="B188" s="11">
        <f xml:space="preserve">     67500</f>
        <v>67500</v>
      </c>
      <c r="D188" s="12">
        <f t="shared" si="2"/>
        <v>0</v>
      </c>
    </row>
    <row r="189" spans="1:4" x14ac:dyDescent="0.35">
      <c r="A189" s="11" t="s">
        <v>776</v>
      </c>
      <c r="B189" s="11">
        <f xml:space="preserve">     58800</f>
        <v>58800</v>
      </c>
      <c r="D189" s="12">
        <f t="shared" si="2"/>
        <v>0</v>
      </c>
    </row>
    <row r="190" spans="1:4" x14ac:dyDescent="0.35">
      <c r="A190" s="11" t="s">
        <v>78</v>
      </c>
      <c r="B190" s="11">
        <f xml:space="preserve">      7500</f>
        <v>7500</v>
      </c>
      <c r="D190" s="12">
        <f t="shared" si="2"/>
        <v>0</v>
      </c>
    </row>
    <row r="191" spans="1:4" x14ac:dyDescent="0.35">
      <c r="A191" s="11" t="s">
        <v>78</v>
      </c>
      <c r="B191" s="11">
        <f xml:space="preserve">      7500</f>
        <v>7500</v>
      </c>
      <c r="D191" s="12">
        <f t="shared" si="2"/>
        <v>0</v>
      </c>
    </row>
    <row r="192" spans="1:4" x14ac:dyDescent="0.35">
      <c r="A192" s="11" t="s">
        <v>842</v>
      </c>
      <c r="B192" s="11">
        <f xml:space="preserve">     43200</f>
        <v>43200</v>
      </c>
      <c r="D192" s="12">
        <f t="shared" si="2"/>
        <v>0</v>
      </c>
    </row>
    <row r="193" spans="1:4" x14ac:dyDescent="0.35">
      <c r="A193" s="11" t="s">
        <v>575</v>
      </c>
      <c r="B193" s="11">
        <f xml:space="preserve">    104900</f>
        <v>104900</v>
      </c>
      <c r="D193" s="12">
        <f t="shared" si="2"/>
        <v>0</v>
      </c>
    </row>
    <row r="194" spans="1:4" x14ac:dyDescent="0.35">
      <c r="A194" s="11" t="s">
        <v>575</v>
      </c>
      <c r="B194" s="11">
        <f xml:space="preserve">    103500</f>
        <v>103500</v>
      </c>
      <c r="D194" s="12">
        <f t="shared" si="2"/>
        <v>0</v>
      </c>
    </row>
    <row r="195" spans="1:4" x14ac:dyDescent="0.35">
      <c r="A195" s="11" t="s">
        <v>101</v>
      </c>
      <c r="B195" s="11">
        <f xml:space="preserve">     45500</f>
        <v>45500</v>
      </c>
      <c r="D195" s="12">
        <f t="shared" si="2"/>
        <v>0</v>
      </c>
    </row>
    <row r="196" spans="1:4" x14ac:dyDescent="0.35">
      <c r="A196" s="11" t="s">
        <v>650</v>
      </c>
      <c r="B196" s="11">
        <f xml:space="preserve">     41800</f>
        <v>41800</v>
      </c>
      <c r="D196" s="12">
        <f t="shared" si="2"/>
        <v>0</v>
      </c>
    </row>
    <row r="197" spans="1:4" x14ac:dyDescent="0.35">
      <c r="A197" s="11" t="s">
        <v>904</v>
      </c>
      <c r="B197" s="11">
        <f xml:space="preserve">     47400</f>
        <v>47400</v>
      </c>
      <c r="D197" s="12">
        <f t="shared" ref="D197:D260" si="3">C197*B197</f>
        <v>0</v>
      </c>
    </row>
    <row r="198" spans="1:4" x14ac:dyDescent="0.35">
      <c r="A198" s="11" t="s">
        <v>904</v>
      </c>
      <c r="B198" s="11">
        <f xml:space="preserve">     47400</f>
        <v>47400</v>
      </c>
      <c r="D198" s="12">
        <f t="shared" si="3"/>
        <v>0</v>
      </c>
    </row>
    <row r="199" spans="1:4" x14ac:dyDescent="0.35">
      <c r="A199" s="11" t="s">
        <v>576</v>
      </c>
      <c r="B199" s="11">
        <f xml:space="preserve">     38600</f>
        <v>38600</v>
      </c>
      <c r="D199" s="12">
        <f t="shared" si="3"/>
        <v>0</v>
      </c>
    </row>
    <row r="200" spans="1:4" x14ac:dyDescent="0.35">
      <c r="A200" s="11" t="s">
        <v>576</v>
      </c>
      <c r="B200" s="11">
        <f xml:space="preserve">     37800</f>
        <v>37800</v>
      </c>
      <c r="D200" s="12">
        <f t="shared" si="3"/>
        <v>0</v>
      </c>
    </row>
    <row r="201" spans="1:4" x14ac:dyDescent="0.35">
      <c r="A201" s="11" t="s">
        <v>905</v>
      </c>
      <c r="B201" s="11">
        <f xml:space="preserve">     43900</f>
        <v>43900</v>
      </c>
      <c r="D201" s="12">
        <f t="shared" si="3"/>
        <v>0</v>
      </c>
    </row>
    <row r="202" spans="1:4" x14ac:dyDescent="0.35">
      <c r="A202" s="11" t="s">
        <v>1468</v>
      </c>
      <c r="B202" s="11">
        <f xml:space="preserve">     29900</f>
        <v>29900</v>
      </c>
      <c r="D202" s="12">
        <f t="shared" si="3"/>
        <v>0</v>
      </c>
    </row>
    <row r="203" spans="1:4" x14ac:dyDescent="0.35">
      <c r="A203" s="11" t="s">
        <v>1469</v>
      </c>
      <c r="B203" s="11">
        <f xml:space="preserve">     35800</f>
        <v>35800</v>
      </c>
      <c r="D203" s="12">
        <f t="shared" si="3"/>
        <v>0</v>
      </c>
    </row>
    <row r="204" spans="1:4" x14ac:dyDescent="0.35">
      <c r="A204" s="11" t="s">
        <v>1399</v>
      </c>
      <c r="B204" s="11">
        <f xml:space="preserve">       120</f>
        <v>120</v>
      </c>
      <c r="D204" s="12">
        <f t="shared" si="3"/>
        <v>0</v>
      </c>
    </row>
    <row r="205" spans="1:4" x14ac:dyDescent="0.35">
      <c r="A205" s="11" t="s">
        <v>1208</v>
      </c>
      <c r="B205" s="11">
        <f xml:space="preserve">       400</f>
        <v>400</v>
      </c>
      <c r="D205" s="12">
        <f t="shared" si="3"/>
        <v>0</v>
      </c>
    </row>
    <row r="206" spans="1:4" x14ac:dyDescent="0.35">
      <c r="A206" s="11" t="s">
        <v>53</v>
      </c>
      <c r="B206" s="11">
        <f xml:space="preserve">      3600</f>
        <v>3600</v>
      </c>
      <c r="D206" s="12">
        <f t="shared" si="3"/>
        <v>0</v>
      </c>
    </row>
    <row r="207" spans="1:4" x14ac:dyDescent="0.35">
      <c r="A207" s="11" t="s">
        <v>1271</v>
      </c>
      <c r="B207" s="11">
        <f xml:space="preserve">      3900</f>
        <v>3900</v>
      </c>
      <c r="D207" s="12">
        <f t="shared" si="3"/>
        <v>0</v>
      </c>
    </row>
    <row r="208" spans="1:4" x14ac:dyDescent="0.35">
      <c r="A208" s="11" t="s">
        <v>441</v>
      </c>
      <c r="B208" s="11">
        <f xml:space="preserve">     19800</f>
        <v>19800</v>
      </c>
      <c r="D208" s="12">
        <f t="shared" si="3"/>
        <v>0</v>
      </c>
    </row>
    <row r="209" spans="1:4" x14ac:dyDescent="0.35">
      <c r="A209" s="11" t="s">
        <v>240</v>
      </c>
      <c r="B209" s="11">
        <f xml:space="preserve">     38500</f>
        <v>38500</v>
      </c>
      <c r="D209" s="12">
        <f t="shared" si="3"/>
        <v>0</v>
      </c>
    </row>
    <row r="210" spans="1:4" x14ac:dyDescent="0.35">
      <c r="A210" s="11" t="s">
        <v>240</v>
      </c>
      <c r="B210" s="11">
        <f xml:space="preserve">     33900</f>
        <v>33900</v>
      </c>
      <c r="D210" s="12">
        <f t="shared" si="3"/>
        <v>0</v>
      </c>
    </row>
    <row r="211" spans="1:4" x14ac:dyDescent="0.35">
      <c r="A211" s="11" t="s">
        <v>288</v>
      </c>
      <c r="B211" s="11">
        <f xml:space="preserve">      1350</f>
        <v>1350</v>
      </c>
      <c r="D211" s="12">
        <f t="shared" si="3"/>
        <v>0</v>
      </c>
    </row>
    <row r="212" spans="1:4" x14ac:dyDescent="0.35">
      <c r="A212" s="11" t="s">
        <v>777</v>
      </c>
      <c r="B212" s="11">
        <f xml:space="preserve">     47700</f>
        <v>47700</v>
      </c>
      <c r="D212" s="12">
        <f t="shared" si="3"/>
        <v>0</v>
      </c>
    </row>
    <row r="213" spans="1:4" x14ac:dyDescent="0.35">
      <c r="A213" s="11" t="s">
        <v>326</v>
      </c>
      <c r="B213" s="11">
        <f xml:space="preserve">     11600</f>
        <v>11600</v>
      </c>
      <c r="D213" s="12">
        <f t="shared" si="3"/>
        <v>0</v>
      </c>
    </row>
    <row r="214" spans="1:4" x14ac:dyDescent="0.35">
      <c r="A214" s="11" t="s">
        <v>202</v>
      </c>
      <c r="B214" s="11">
        <f xml:space="preserve">      3500</f>
        <v>3500</v>
      </c>
      <c r="D214" s="12">
        <f t="shared" si="3"/>
        <v>0</v>
      </c>
    </row>
    <row r="215" spans="1:4" x14ac:dyDescent="0.35">
      <c r="A215" s="11" t="s">
        <v>521</v>
      </c>
      <c r="B215" s="11">
        <f xml:space="preserve">     25800</f>
        <v>25800</v>
      </c>
      <c r="D215" s="12">
        <f t="shared" si="3"/>
        <v>0</v>
      </c>
    </row>
    <row r="216" spans="1:4" x14ac:dyDescent="0.35">
      <c r="A216" s="11" t="s">
        <v>352</v>
      </c>
      <c r="B216" s="11">
        <f xml:space="preserve">     53600</f>
        <v>53600</v>
      </c>
      <c r="D216" s="12">
        <f t="shared" si="3"/>
        <v>0</v>
      </c>
    </row>
    <row r="217" spans="1:4" x14ac:dyDescent="0.35">
      <c r="A217" s="11" t="s">
        <v>352</v>
      </c>
      <c r="B217" s="11">
        <f xml:space="preserve">     53900</f>
        <v>53900</v>
      </c>
      <c r="D217" s="12">
        <f t="shared" si="3"/>
        <v>0</v>
      </c>
    </row>
    <row r="218" spans="1:4" x14ac:dyDescent="0.35">
      <c r="A218" s="11" t="s">
        <v>1022</v>
      </c>
      <c r="B218" s="11">
        <f xml:space="preserve">     44900</f>
        <v>44900</v>
      </c>
      <c r="D218" s="12">
        <f t="shared" si="3"/>
        <v>0</v>
      </c>
    </row>
    <row r="219" spans="1:4" x14ac:dyDescent="0.35">
      <c r="A219" s="11" t="s">
        <v>1022</v>
      </c>
      <c r="B219" s="11">
        <f xml:space="preserve">     44990</f>
        <v>44990</v>
      </c>
      <c r="D219" s="12">
        <f t="shared" si="3"/>
        <v>0</v>
      </c>
    </row>
    <row r="220" spans="1:4" x14ac:dyDescent="0.35">
      <c r="A220" s="11" t="s">
        <v>489</v>
      </c>
      <c r="B220" s="11">
        <f xml:space="preserve">      3800</f>
        <v>3800</v>
      </c>
      <c r="D220" s="12">
        <f t="shared" si="3"/>
        <v>0</v>
      </c>
    </row>
    <row r="221" spans="1:4" x14ac:dyDescent="0.35">
      <c r="A221" s="11" t="s">
        <v>490</v>
      </c>
      <c r="B221" s="11">
        <f xml:space="preserve">      2700</f>
        <v>2700</v>
      </c>
      <c r="D221" s="12">
        <f t="shared" si="3"/>
        <v>0</v>
      </c>
    </row>
    <row r="222" spans="1:4" x14ac:dyDescent="0.35">
      <c r="A222" s="11" t="s">
        <v>651</v>
      </c>
      <c r="B222" s="11">
        <f xml:space="preserve">     42500</f>
        <v>42500</v>
      </c>
      <c r="D222" s="12">
        <f t="shared" si="3"/>
        <v>0</v>
      </c>
    </row>
    <row r="223" spans="1:4" x14ac:dyDescent="0.35">
      <c r="A223" s="11" t="s">
        <v>214</v>
      </c>
      <c r="B223" s="11">
        <f xml:space="preserve">     28200</f>
        <v>28200</v>
      </c>
      <c r="D223" s="12">
        <f t="shared" si="3"/>
        <v>0</v>
      </c>
    </row>
    <row r="224" spans="1:4" x14ac:dyDescent="0.35">
      <c r="A224" s="11" t="s">
        <v>214</v>
      </c>
      <c r="B224" s="11">
        <f xml:space="preserve">     28300</f>
        <v>28300</v>
      </c>
      <c r="D224" s="12">
        <f t="shared" si="3"/>
        <v>0</v>
      </c>
    </row>
    <row r="225" spans="1:4" x14ac:dyDescent="0.35">
      <c r="A225" s="11" t="s">
        <v>1023</v>
      </c>
      <c r="B225" s="11">
        <f xml:space="preserve">     37600</f>
        <v>37600</v>
      </c>
      <c r="D225" s="12">
        <f t="shared" si="3"/>
        <v>0</v>
      </c>
    </row>
    <row r="226" spans="1:4" x14ac:dyDescent="0.35">
      <c r="A226" s="11" t="s">
        <v>147</v>
      </c>
      <c r="B226" s="11">
        <f xml:space="preserve">     44900</f>
        <v>44900</v>
      </c>
      <c r="D226" s="12">
        <f t="shared" si="3"/>
        <v>0</v>
      </c>
    </row>
    <row r="227" spans="1:4" x14ac:dyDescent="0.35">
      <c r="A227" s="11" t="s">
        <v>147</v>
      </c>
      <c r="B227" s="11">
        <f xml:space="preserve">     41600</f>
        <v>41600</v>
      </c>
      <c r="D227" s="12">
        <f t="shared" si="3"/>
        <v>0</v>
      </c>
    </row>
    <row r="228" spans="1:4" x14ac:dyDescent="0.35">
      <c r="A228" s="11" t="s">
        <v>522</v>
      </c>
      <c r="B228" s="11">
        <f xml:space="preserve">     53500</f>
        <v>53500</v>
      </c>
      <c r="D228" s="12">
        <f t="shared" si="3"/>
        <v>0</v>
      </c>
    </row>
    <row r="229" spans="1:4" x14ac:dyDescent="0.35">
      <c r="A229" s="11" t="s">
        <v>522</v>
      </c>
      <c r="B229" s="11">
        <f xml:space="preserve">     52700</f>
        <v>52700</v>
      </c>
      <c r="D229" s="12">
        <f t="shared" si="3"/>
        <v>0</v>
      </c>
    </row>
    <row r="230" spans="1:4" x14ac:dyDescent="0.35">
      <c r="A230" s="11" t="s">
        <v>491</v>
      </c>
      <c r="B230" s="11">
        <f xml:space="preserve">      4400</f>
        <v>4400</v>
      </c>
      <c r="D230" s="12">
        <f t="shared" si="3"/>
        <v>0</v>
      </c>
    </row>
    <row r="231" spans="1:4" x14ac:dyDescent="0.35">
      <c r="A231" s="11" t="s">
        <v>411</v>
      </c>
      <c r="B231" s="11">
        <f xml:space="preserve">      6900</f>
        <v>6900</v>
      </c>
      <c r="D231" s="12">
        <f t="shared" si="3"/>
        <v>0</v>
      </c>
    </row>
    <row r="232" spans="1:4" x14ac:dyDescent="0.35">
      <c r="A232" s="11" t="s">
        <v>568</v>
      </c>
      <c r="B232" s="11">
        <f xml:space="preserve">     57500</f>
        <v>57500</v>
      </c>
      <c r="D232" s="12">
        <f t="shared" si="3"/>
        <v>0</v>
      </c>
    </row>
    <row r="233" spans="1:4" x14ac:dyDescent="0.35">
      <c r="A233" s="11" t="s">
        <v>875</v>
      </c>
      <c r="B233" s="11">
        <f xml:space="preserve">     54990</f>
        <v>54990</v>
      </c>
      <c r="D233" s="12">
        <f t="shared" si="3"/>
        <v>0</v>
      </c>
    </row>
    <row r="234" spans="1:4" x14ac:dyDescent="0.35">
      <c r="A234" s="11" t="s">
        <v>289</v>
      </c>
      <c r="B234" s="11">
        <f xml:space="preserve">     12990</f>
        <v>12990</v>
      </c>
      <c r="D234" s="12">
        <f t="shared" si="3"/>
        <v>0</v>
      </c>
    </row>
    <row r="235" spans="1:4" x14ac:dyDescent="0.35">
      <c r="A235" s="11" t="s">
        <v>353</v>
      </c>
      <c r="B235" s="11">
        <f xml:space="preserve">      1200</f>
        <v>1200</v>
      </c>
      <c r="D235" s="12">
        <f t="shared" si="3"/>
        <v>0</v>
      </c>
    </row>
    <row r="236" spans="1:4" x14ac:dyDescent="0.35">
      <c r="A236" s="11" t="s">
        <v>353</v>
      </c>
      <c r="B236" s="11">
        <f xml:space="preserve">      1200</f>
        <v>1200</v>
      </c>
      <c r="D236" s="12">
        <f t="shared" si="3"/>
        <v>0</v>
      </c>
    </row>
    <row r="237" spans="1:4" x14ac:dyDescent="0.35">
      <c r="A237" s="11" t="s">
        <v>1209</v>
      </c>
      <c r="B237" s="11">
        <f xml:space="preserve">     17000</f>
        <v>17000</v>
      </c>
      <c r="D237" s="12">
        <f t="shared" si="3"/>
        <v>0</v>
      </c>
    </row>
    <row r="238" spans="1:4" x14ac:dyDescent="0.35">
      <c r="A238" s="11" t="s">
        <v>1363</v>
      </c>
      <c r="B238" s="11">
        <f xml:space="preserve">      8000</f>
        <v>8000</v>
      </c>
      <c r="D238" s="12">
        <f t="shared" si="3"/>
        <v>0</v>
      </c>
    </row>
    <row r="239" spans="1:4" x14ac:dyDescent="0.35">
      <c r="A239" s="11" t="s">
        <v>1066</v>
      </c>
      <c r="B239" s="11">
        <f xml:space="preserve">      8200</f>
        <v>8200</v>
      </c>
      <c r="D239" s="12">
        <f t="shared" si="3"/>
        <v>0</v>
      </c>
    </row>
    <row r="240" spans="1:4" x14ac:dyDescent="0.35">
      <c r="A240" s="11" t="s">
        <v>1113</v>
      </c>
      <c r="B240" s="11">
        <f xml:space="preserve">      4700</f>
        <v>4700</v>
      </c>
      <c r="D240" s="12">
        <f t="shared" si="3"/>
        <v>0</v>
      </c>
    </row>
    <row r="241" spans="1:4" x14ac:dyDescent="0.35">
      <c r="A241" s="11" t="s">
        <v>1400</v>
      </c>
      <c r="B241" s="11">
        <f xml:space="preserve">      5950</f>
        <v>5950</v>
      </c>
      <c r="D241" s="12">
        <f t="shared" si="3"/>
        <v>0</v>
      </c>
    </row>
    <row r="242" spans="1:4" x14ac:dyDescent="0.35">
      <c r="A242" s="11" t="s">
        <v>82</v>
      </c>
      <c r="B242" s="11">
        <f xml:space="preserve">      2600</f>
        <v>2600</v>
      </c>
      <c r="D242" s="12">
        <f t="shared" si="3"/>
        <v>0</v>
      </c>
    </row>
    <row r="243" spans="1:4" x14ac:dyDescent="0.35">
      <c r="A243" s="11" t="s">
        <v>778</v>
      </c>
      <c r="B243" s="11">
        <f xml:space="preserve">      4300</f>
        <v>4300</v>
      </c>
      <c r="D243" s="12">
        <f t="shared" si="3"/>
        <v>0</v>
      </c>
    </row>
    <row r="244" spans="1:4" x14ac:dyDescent="0.35">
      <c r="A244" s="11" t="s">
        <v>1067</v>
      </c>
      <c r="B244" s="11">
        <f xml:space="preserve">      4200</f>
        <v>4200</v>
      </c>
      <c r="D244" s="12">
        <f t="shared" si="3"/>
        <v>0</v>
      </c>
    </row>
    <row r="245" spans="1:4" x14ac:dyDescent="0.35">
      <c r="A245" s="11" t="s">
        <v>96</v>
      </c>
      <c r="B245" s="11">
        <f xml:space="preserve">     39500</f>
        <v>39500</v>
      </c>
      <c r="D245" s="12">
        <f t="shared" si="3"/>
        <v>0</v>
      </c>
    </row>
    <row r="246" spans="1:4" x14ac:dyDescent="0.35">
      <c r="A246" s="11" t="s">
        <v>96</v>
      </c>
      <c r="B246" s="11">
        <f xml:space="preserve">     39500</f>
        <v>39500</v>
      </c>
      <c r="D246" s="12">
        <f t="shared" si="3"/>
        <v>0</v>
      </c>
    </row>
    <row r="247" spans="1:4" x14ac:dyDescent="0.35">
      <c r="A247" s="11" t="s">
        <v>1024</v>
      </c>
      <c r="B247" s="11">
        <f xml:space="preserve">     35500</f>
        <v>35500</v>
      </c>
      <c r="D247" s="12">
        <f t="shared" si="3"/>
        <v>0</v>
      </c>
    </row>
    <row r="248" spans="1:4" x14ac:dyDescent="0.35">
      <c r="A248" s="11" t="s">
        <v>173</v>
      </c>
      <c r="B248" s="11">
        <f xml:space="preserve">     44600</f>
        <v>44600</v>
      </c>
      <c r="D248" s="12">
        <f t="shared" si="3"/>
        <v>0</v>
      </c>
    </row>
    <row r="249" spans="1:4" x14ac:dyDescent="0.35">
      <c r="A249" s="11" t="s">
        <v>1470</v>
      </c>
      <c r="B249" s="11">
        <f xml:space="preserve">    105900</f>
        <v>105900</v>
      </c>
      <c r="D249" s="12">
        <f t="shared" si="3"/>
        <v>0</v>
      </c>
    </row>
    <row r="250" spans="1:4" x14ac:dyDescent="0.35">
      <c r="A250" s="11" t="s">
        <v>1471</v>
      </c>
      <c r="B250" s="11">
        <f xml:space="preserve">    114700</f>
        <v>114700</v>
      </c>
      <c r="D250" s="12">
        <f t="shared" si="3"/>
        <v>0</v>
      </c>
    </row>
    <row r="251" spans="1:4" x14ac:dyDescent="0.35">
      <c r="A251" s="11" t="s">
        <v>1133</v>
      </c>
      <c r="B251" s="11">
        <f xml:space="preserve">     36900</f>
        <v>36900</v>
      </c>
      <c r="D251" s="12">
        <f t="shared" si="3"/>
        <v>0</v>
      </c>
    </row>
    <row r="252" spans="1:4" x14ac:dyDescent="0.35">
      <c r="A252" s="11" t="s">
        <v>1133</v>
      </c>
      <c r="B252" s="11">
        <f xml:space="preserve">     36900</f>
        <v>36900</v>
      </c>
      <c r="D252" s="12">
        <f t="shared" si="3"/>
        <v>0</v>
      </c>
    </row>
    <row r="253" spans="1:4" x14ac:dyDescent="0.35">
      <c r="A253" s="11" t="s">
        <v>1285</v>
      </c>
      <c r="B253" s="11">
        <f xml:space="preserve">     45100</f>
        <v>45100</v>
      </c>
      <c r="D253" s="12">
        <f t="shared" si="3"/>
        <v>0</v>
      </c>
    </row>
    <row r="254" spans="1:4" x14ac:dyDescent="0.35">
      <c r="A254" s="11" t="s">
        <v>906</v>
      </c>
      <c r="B254" s="11">
        <f xml:space="preserve">     29300</f>
        <v>29300</v>
      </c>
      <c r="D254" s="12">
        <f t="shared" si="3"/>
        <v>0</v>
      </c>
    </row>
    <row r="255" spans="1:4" x14ac:dyDescent="0.35">
      <c r="A255" s="11" t="s">
        <v>210</v>
      </c>
      <c r="B255" s="11">
        <f xml:space="preserve">     31900</f>
        <v>31900</v>
      </c>
      <c r="D255" s="12">
        <f t="shared" si="3"/>
        <v>0</v>
      </c>
    </row>
    <row r="256" spans="1:4" x14ac:dyDescent="0.35">
      <c r="A256" s="11" t="s">
        <v>210</v>
      </c>
      <c r="B256" s="11">
        <f xml:space="preserve">     31900</f>
        <v>31900</v>
      </c>
      <c r="D256" s="12">
        <f t="shared" si="3"/>
        <v>0</v>
      </c>
    </row>
    <row r="257" spans="1:4" x14ac:dyDescent="0.35">
      <c r="A257" s="11" t="s">
        <v>960</v>
      </c>
      <c r="B257" s="11">
        <f xml:space="preserve">     13900</f>
        <v>13900</v>
      </c>
      <c r="D257" s="12">
        <f t="shared" si="3"/>
        <v>0</v>
      </c>
    </row>
    <row r="258" spans="1:4" x14ac:dyDescent="0.35">
      <c r="A258" s="11" t="s">
        <v>960</v>
      </c>
      <c r="B258" s="11">
        <f xml:space="preserve">     13100</f>
        <v>13100</v>
      </c>
      <c r="D258" s="12">
        <f t="shared" si="3"/>
        <v>0</v>
      </c>
    </row>
    <row r="259" spans="1:4" x14ac:dyDescent="0.35">
      <c r="A259" s="11" t="s">
        <v>3</v>
      </c>
      <c r="B259" s="11">
        <f xml:space="preserve">     17000</f>
        <v>17000</v>
      </c>
      <c r="D259" s="12">
        <f t="shared" si="3"/>
        <v>0</v>
      </c>
    </row>
    <row r="260" spans="1:4" x14ac:dyDescent="0.35">
      <c r="A260" s="11" t="s">
        <v>3</v>
      </c>
      <c r="B260" s="11">
        <f xml:space="preserve">     17000</f>
        <v>17000</v>
      </c>
      <c r="D260" s="12">
        <f t="shared" si="3"/>
        <v>0</v>
      </c>
    </row>
    <row r="261" spans="1:4" x14ac:dyDescent="0.35">
      <c r="A261" s="11" t="s">
        <v>942</v>
      </c>
      <c r="B261" s="11">
        <f xml:space="preserve">     67400</f>
        <v>67400</v>
      </c>
      <c r="D261" s="12">
        <f t="shared" ref="D261:D324" si="4">C261*B261</f>
        <v>0</v>
      </c>
    </row>
    <row r="262" spans="1:4" x14ac:dyDescent="0.35">
      <c r="A262" s="11" t="s">
        <v>304</v>
      </c>
      <c r="B262" s="11">
        <f xml:space="preserve">     21500</f>
        <v>21500</v>
      </c>
      <c r="D262" s="12">
        <f t="shared" si="4"/>
        <v>0</v>
      </c>
    </row>
    <row r="263" spans="1:4" x14ac:dyDescent="0.35">
      <c r="A263" s="11" t="s">
        <v>304</v>
      </c>
      <c r="B263" s="11">
        <f xml:space="preserve">     21500</f>
        <v>21500</v>
      </c>
      <c r="D263" s="12">
        <f t="shared" si="4"/>
        <v>0</v>
      </c>
    </row>
    <row r="264" spans="1:4" x14ac:dyDescent="0.35">
      <c r="A264" s="11" t="s">
        <v>342</v>
      </c>
      <c r="B264" s="11">
        <f xml:space="preserve">     47300</f>
        <v>47300</v>
      </c>
      <c r="D264" s="12">
        <f t="shared" si="4"/>
        <v>0</v>
      </c>
    </row>
    <row r="265" spans="1:4" x14ac:dyDescent="0.35">
      <c r="A265" s="11" t="s">
        <v>1134</v>
      </c>
      <c r="B265" s="11">
        <f xml:space="preserve">     54300</f>
        <v>54300</v>
      </c>
      <c r="D265" s="12">
        <f t="shared" si="4"/>
        <v>0</v>
      </c>
    </row>
    <row r="266" spans="1:4" x14ac:dyDescent="0.35">
      <c r="A266" s="11" t="s">
        <v>233</v>
      </c>
      <c r="B266" s="11">
        <f xml:space="preserve">      1400</f>
        <v>1400</v>
      </c>
      <c r="D266" s="12">
        <f t="shared" si="4"/>
        <v>0</v>
      </c>
    </row>
    <row r="267" spans="1:4" x14ac:dyDescent="0.35">
      <c r="A267" s="11" t="s">
        <v>996</v>
      </c>
      <c r="B267" s="11">
        <f xml:space="preserve">      2900</f>
        <v>2900</v>
      </c>
      <c r="D267" s="12">
        <f t="shared" si="4"/>
        <v>0</v>
      </c>
    </row>
    <row r="268" spans="1:4" x14ac:dyDescent="0.35">
      <c r="A268" s="11" t="s">
        <v>996</v>
      </c>
      <c r="B268" s="11">
        <f xml:space="preserve">      2900</f>
        <v>2900</v>
      </c>
      <c r="D268" s="12">
        <f t="shared" si="4"/>
        <v>0</v>
      </c>
    </row>
    <row r="269" spans="1:4" x14ac:dyDescent="0.35">
      <c r="A269" s="11" t="s">
        <v>820</v>
      </c>
      <c r="B269" s="11">
        <f xml:space="preserve">      2900</f>
        <v>2900</v>
      </c>
      <c r="D269" s="12">
        <f t="shared" si="4"/>
        <v>0</v>
      </c>
    </row>
    <row r="270" spans="1:4" x14ac:dyDescent="0.35">
      <c r="A270" s="11" t="s">
        <v>876</v>
      </c>
      <c r="B270" s="11">
        <f xml:space="preserve">     50900</f>
        <v>50900</v>
      </c>
      <c r="D270" s="12">
        <f t="shared" si="4"/>
        <v>0</v>
      </c>
    </row>
    <row r="271" spans="1:4" x14ac:dyDescent="0.35">
      <c r="A271" s="11" t="s">
        <v>1241</v>
      </c>
      <c r="B271" s="11">
        <f xml:space="preserve">     53500</f>
        <v>53500</v>
      </c>
      <c r="D271" s="12">
        <f t="shared" si="4"/>
        <v>0</v>
      </c>
    </row>
    <row r="272" spans="1:4" x14ac:dyDescent="0.35">
      <c r="A272" s="11" t="s">
        <v>1241</v>
      </c>
      <c r="B272" s="11">
        <f xml:space="preserve">     53500</f>
        <v>53500</v>
      </c>
      <c r="D272" s="12">
        <f t="shared" si="4"/>
        <v>0</v>
      </c>
    </row>
    <row r="273" spans="1:4" x14ac:dyDescent="0.35">
      <c r="A273" s="11" t="s">
        <v>121</v>
      </c>
      <c r="B273" s="11">
        <f xml:space="preserve">     22600</f>
        <v>22600</v>
      </c>
      <c r="D273" s="12">
        <f t="shared" si="4"/>
        <v>0</v>
      </c>
    </row>
    <row r="274" spans="1:4" x14ac:dyDescent="0.35">
      <c r="A274" s="11" t="s">
        <v>122</v>
      </c>
      <c r="B274" s="11">
        <f xml:space="preserve">     15990</f>
        <v>15990</v>
      </c>
      <c r="D274" s="12">
        <f t="shared" si="4"/>
        <v>0</v>
      </c>
    </row>
    <row r="275" spans="1:4" x14ac:dyDescent="0.35">
      <c r="A275" s="11" t="s">
        <v>122</v>
      </c>
      <c r="B275" s="11">
        <f xml:space="preserve">     15600</f>
        <v>15600</v>
      </c>
      <c r="D275" s="12">
        <f t="shared" si="4"/>
        <v>0</v>
      </c>
    </row>
    <row r="276" spans="1:4" x14ac:dyDescent="0.35">
      <c r="A276" s="11" t="s">
        <v>97</v>
      </c>
      <c r="B276" s="11">
        <f xml:space="preserve">     91200</f>
        <v>91200</v>
      </c>
      <c r="D276" s="12">
        <f t="shared" si="4"/>
        <v>0</v>
      </c>
    </row>
    <row r="277" spans="1:4" x14ac:dyDescent="0.35">
      <c r="A277" s="11" t="s">
        <v>176</v>
      </c>
      <c r="B277" s="11">
        <f xml:space="preserve">    169900</f>
        <v>169900</v>
      </c>
      <c r="D277" s="12">
        <f t="shared" si="4"/>
        <v>0</v>
      </c>
    </row>
    <row r="278" spans="1:4" x14ac:dyDescent="0.35">
      <c r="A278" s="11" t="s">
        <v>652</v>
      </c>
      <c r="B278" s="11">
        <f xml:space="preserve">     21800</f>
        <v>21800</v>
      </c>
      <c r="D278" s="12">
        <f t="shared" si="4"/>
        <v>0</v>
      </c>
    </row>
    <row r="279" spans="1:4" x14ac:dyDescent="0.35">
      <c r="A279" s="11" t="s">
        <v>1286</v>
      </c>
      <c r="B279" s="11">
        <f xml:space="preserve">     26500</f>
        <v>26500</v>
      </c>
      <c r="D279" s="12">
        <f t="shared" si="4"/>
        <v>0</v>
      </c>
    </row>
    <row r="280" spans="1:4" x14ac:dyDescent="0.35">
      <c r="A280" s="11" t="s">
        <v>1286</v>
      </c>
      <c r="B280" s="11">
        <f xml:space="preserve">     26400</f>
        <v>26400</v>
      </c>
      <c r="D280" s="12">
        <f t="shared" si="4"/>
        <v>0</v>
      </c>
    </row>
    <row r="281" spans="1:4" x14ac:dyDescent="0.35">
      <c r="A281" s="11" t="s">
        <v>1472</v>
      </c>
      <c r="B281" s="11">
        <f xml:space="preserve">     33600</f>
        <v>33600</v>
      </c>
      <c r="D281" s="12">
        <f t="shared" si="4"/>
        <v>0</v>
      </c>
    </row>
    <row r="282" spans="1:4" x14ac:dyDescent="0.35">
      <c r="A282" s="11" t="s">
        <v>1135</v>
      </c>
      <c r="B282" s="11">
        <f xml:space="preserve">     46500</f>
        <v>46500</v>
      </c>
      <c r="D282" s="12">
        <f t="shared" si="4"/>
        <v>0</v>
      </c>
    </row>
    <row r="283" spans="1:4" x14ac:dyDescent="0.35">
      <c r="A283" s="11" t="s">
        <v>1135</v>
      </c>
      <c r="B283" s="11">
        <f xml:space="preserve">     45800</f>
        <v>45800</v>
      </c>
      <c r="D283" s="12">
        <f t="shared" si="4"/>
        <v>0</v>
      </c>
    </row>
    <row r="284" spans="1:4" x14ac:dyDescent="0.35">
      <c r="A284" s="11" t="s">
        <v>1168</v>
      </c>
      <c r="B284" s="11">
        <f xml:space="preserve">     22700</f>
        <v>22700</v>
      </c>
      <c r="D284" s="12">
        <f t="shared" si="4"/>
        <v>0</v>
      </c>
    </row>
    <row r="285" spans="1:4" x14ac:dyDescent="0.35">
      <c r="A285" s="11" t="s">
        <v>1473</v>
      </c>
      <c r="B285" s="11">
        <f xml:space="preserve">     18990</f>
        <v>18990</v>
      </c>
      <c r="D285" s="12">
        <f t="shared" si="4"/>
        <v>0</v>
      </c>
    </row>
    <row r="286" spans="1:4" x14ac:dyDescent="0.35">
      <c r="A286" s="11" t="s">
        <v>241</v>
      </c>
      <c r="B286" s="11">
        <f xml:space="preserve">     59100</f>
        <v>59100</v>
      </c>
      <c r="D286" s="12">
        <f t="shared" si="4"/>
        <v>0</v>
      </c>
    </row>
    <row r="287" spans="1:4" x14ac:dyDescent="0.35">
      <c r="A287" s="11" t="s">
        <v>305</v>
      </c>
      <c r="B287" s="11">
        <f xml:space="preserve">     86200</f>
        <v>86200</v>
      </c>
      <c r="D287" s="12">
        <f t="shared" si="4"/>
        <v>0</v>
      </c>
    </row>
    <row r="288" spans="1:4" x14ac:dyDescent="0.35">
      <c r="A288" s="11" t="s">
        <v>653</v>
      </c>
      <c r="B288" s="11">
        <f xml:space="preserve">    218100</f>
        <v>218100</v>
      </c>
      <c r="D288" s="12">
        <f t="shared" si="4"/>
        <v>0</v>
      </c>
    </row>
    <row r="289" spans="1:4" x14ac:dyDescent="0.35">
      <c r="A289" s="11" t="s">
        <v>375</v>
      </c>
      <c r="B289" s="11">
        <f xml:space="preserve">     59100</f>
        <v>59100</v>
      </c>
      <c r="D289" s="12">
        <f t="shared" si="4"/>
        <v>0</v>
      </c>
    </row>
    <row r="290" spans="1:4" x14ac:dyDescent="0.35">
      <c r="A290" s="11" t="s">
        <v>242</v>
      </c>
      <c r="B290" s="11">
        <f xml:space="preserve">    122200</f>
        <v>122200</v>
      </c>
      <c r="D290" s="12">
        <f t="shared" si="4"/>
        <v>0</v>
      </c>
    </row>
    <row r="291" spans="1:4" x14ac:dyDescent="0.35">
      <c r="A291" s="11" t="s">
        <v>738</v>
      </c>
      <c r="B291" s="11">
        <f xml:space="preserve">     19900</f>
        <v>19900</v>
      </c>
      <c r="D291" s="12">
        <f t="shared" si="4"/>
        <v>0</v>
      </c>
    </row>
    <row r="292" spans="1:4" x14ac:dyDescent="0.35">
      <c r="A292" s="11" t="s">
        <v>211</v>
      </c>
      <c r="B292" s="11">
        <f xml:space="preserve">     31800</f>
        <v>31800</v>
      </c>
      <c r="D292" s="12">
        <f t="shared" si="4"/>
        <v>0</v>
      </c>
    </row>
    <row r="293" spans="1:4" x14ac:dyDescent="0.35">
      <c r="A293" s="11" t="s">
        <v>211</v>
      </c>
      <c r="B293" s="11">
        <f xml:space="preserve">     28400</f>
        <v>28400</v>
      </c>
      <c r="D293" s="12">
        <f t="shared" si="4"/>
        <v>0</v>
      </c>
    </row>
    <row r="294" spans="1:4" x14ac:dyDescent="0.35">
      <c r="A294" s="11" t="s">
        <v>739</v>
      </c>
      <c r="B294" s="11">
        <f xml:space="preserve">     16600</f>
        <v>16600</v>
      </c>
      <c r="D294" s="12">
        <f t="shared" si="4"/>
        <v>0</v>
      </c>
    </row>
    <row r="295" spans="1:4" x14ac:dyDescent="0.35">
      <c r="A295" s="11" t="s">
        <v>739</v>
      </c>
      <c r="B295" s="11">
        <f xml:space="preserve">     16600</f>
        <v>16600</v>
      </c>
      <c r="D295" s="12">
        <f t="shared" si="4"/>
        <v>0</v>
      </c>
    </row>
    <row r="296" spans="1:4" x14ac:dyDescent="0.35">
      <c r="A296" s="11" t="s">
        <v>1010</v>
      </c>
      <c r="B296" s="11">
        <f xml:space="preserve">     19900</f>
        <v>19900</v>
      </c>
      <c r="D296" s="12">
        <f t="shared" si="4"/>
        <v>0</v>
      </c>
    </row>
    <row r="297" spans="1:4" x14ac:dyDescent="0.35">
      <c r="A297" s="11" t="s">
        <v>243</v>
      </c>
      <c r="B297" s="11">
        <f xml:space="preserve">      2250</f>
        <v>2250</v>
      </c>
      <c r="D297" s="12">
        <f t="shared" si="4"/>
        <v>0</v>
      </c>
    </row>
    <row r="298" spans="1:4" x14ac:dyDescent="0.35">
      <c r="A298" s="11" t="s">
        <v>243</v>
      </c>
      <c r="B298" s="11">
        <f xml:space="preserve">      2250</f>
        <v>2250</v>
      </c>
      <c r="D298" s="12">
        <f t="shared" si="4"/>
        <v>0</v>
      </c>
    </row>
    <row r="299" spans="1:4" x14ac:dyDescent="0.35">
      <c r="A299" s="11" t="s">
        <v>152</v>
      </c>
      <c r="B299" s="11">
        <f xml:space="preserve">      2700</f>
        <v>2700</v>
      </c>
      <c r="D299" s="12">
        <f t="shared" si="4"/>
        <v>0</v>
      </c>
    </row>
    <row r="300" spans="1:4" x14ac:dyDescent="0.35">
      <c r="A300" s="11" t="s">
        <v>152</v>
      </c>
      <c r="B300" s="11">
        <f xml:space="preserve">      2700</f>
        <v>2700</v>
      </c>
      <c r="D300" s="12">
        <f t="shared" si="4"/>
        <v>0</v>
      </c>
    </row>
    <row r="301" spans="1:4" x14ac:dyDescent="0.35">
      <c r="A301" s="11" t="s">
        <v>365</v>
      </c>
      <c r="B301" s="11">
        <f xml:space="preserve">      1300</f>
        <v>1300</v>
      </c>
      <c r="D301" s="12">
        <f t="shared" si="4"/>
        <v>0</v>
      </c>
    </row>
    <row r="302" spans="1:4" x14ac:dyDescent="0.35">
      <c r="A302" s="11" t="s">
        <v>458</v>
      </c>
      <c r="B302" s="11">
        <f xml:space="preserve">      3150</f>
        <v>3150</v>
      </c>
      <c r="D302" s="12">
        <f t="shared" si="4"/>
        <v>0</v>
      </c>
    </row>
    <row r="303" spans="1:4" x14ac:dyDescent="0.35">
      <c r="A303" s="11" t="s">
        <v>458</v>
      </c>
      <c r="B303" s="11">
        <f xml:space="preserve">      3150</f>
        <v>3150</v>
      </c>
      <c r="D303" s="12">
        <f t="shared" si="4"/>
        <v>0</v>
      </c>
    </row>
    <row r="304" spans="1:4" x14ac:dyDescent="0.35">
      <c r="A304" s="11" t="s">
        <v>244</v>
      </c>
      <c r="B304" s="11">
        <f xml:space="preserve">     13500</f>
        <v>13500</v>
      </c>
      <c r="D304" s="12">
        <f t="shared" si="4"/>
        <v>0</v>
      </c>
    </row>
    <row r="305" spans="1:4" x14ac:dyDescent="0.35">
      <c r="A305" s="11" t="s">
        <v>343</v>
      </c>
      <c r="B305" s="11">
        <f xml:space="preserve">     26900</f>
        <v>26900</v>
      </c>
      <c r="D305" s="12">
        <f t="shared" si="4"/>
        <v>0</v>
      </c>
    </row>
    <row r="306" spans="1:4" x14ac:dyDescent="0.35">
      <c r="A306" s="11" t="s">
        <v>1235</v>
      </c>
      <c r="B306" s="11">
        <f xml:space="preserve">     29990</f>
        <v>29990</v>
      </c>
      <c r="D306" s="12">
        <f t="shared" si="4"/>
        <v>0</v>
      </c>
    </row>
    <row r="307" spans="1:4" x14ac:dyDescent="0.35">
      <c r="A307" s="11" t="s">
        <v>1422</v>
      </c>
      <c r="B307" s="11">
        <f xml:space="preserve">      5800</f>
        <v>5800</v>
      </c>
      <c r="D307" s="12">
        <f t="shared" si="4"/>
        <v>0</v>
      </c>
    </row>
    <row r="308" spans="1:4" x14ac:dyDescent="0.35">
      <c r="A308" s="11" t="s">
        <v>1532</v>
      </c>
      <c r="B308" s="11">
        <f xml:space="preserve">      3700</f>
        <v>3700</v>
      </c>
      <c r="D308" s="12">
        <f t="shared" si="4"/>
        <v>0</v>
      </c>
    </row>
    <row r="309" spans="1:4" x14ac:dyDescent="0.35">
      <c r="A309" s="11" t="s">
        <v>859</v>
      </c>
      <c r="B309" s="11">
        <f xml:space="preserve">      3100</f>
        <v>3100</v>
      </c>
      <c r="D309" s="12">
        <f t="shared" si="4"/>
        <v>0</v>
      </c>
    </row>
    <row r="310" spans="1:4" x14ac:dyDescent="0.35">
      <c r="A310" s="11" t="s">
        <v>354</v>
      </c>
      <c r="B310" s="11">
        <f xml:space="preserve">     26200</f>
        <v>26200</v>
      </c>
      <c r="D310" s="12">
        <f t="shared" si="4"/>
        <v>0</v>
      </c>
    </row>
    <row r="311" spans="1:4" x14ac:dyDescent="0.35">
      <c r="A311" s="11" t="s">
        <v>354</v>
      </c>
      <c r="B311" s="11">
        <f xml:space="preserve">     26500</f>
        <v>26500</v>
      </c>
      <c r="D311" s="12">
        <f t="shared" si="4"/>
        <v>0</v>
      </c>
    </row>
    <row r="312" spans="1:4" x14ac:dyDescent="0.35">
      <c r="A312" s="11" t="s">
        <v>1364</v>
      </c>
      <c r="B312" s="11">
        <f xml:space="preserve">     23700</f>
        <v>23700</v>
      </c>
      <c r="D312" s="12">
        <f t="shared" si="4"/>
        <v>0</v>
      </c>
    </row>
    <row r="313" spans="1:4" x14ac:dyDescent="0.35">
      <c r="A313" s="11" t="s">
        <v>1364</v>
      </c>
      <c r="B313" s="11">
        <f xml:space="preserve">     23700</f>
        <v>23700</v>
      </c>
      <c r="D313" s="12">
        <f t="shared" si="4"/>
        <v>0</v>
      </c>
    </row>
    <row r="314" spans="1:4" x14ac:dyDescent="0.35">
      <c r="A314" s="11" t="s">
        <v>654</v>
      </c>
      <c r="B314" s="11">
        <f xml:space="preserve">     10950</f>
        <v>10950</v>
      </c>
      <c r="D314" s="12">
        <f t="shared" si="4"/>
        <v>0</v>
      </c>
    </row>
    <row r="315" spans="1:4" x14ac:dyDescent="0.35">
      <c r="A315" s="11" t="s">
        <v>1184</v>
      </c>
      <c r="B315" s="11">
        <f xml:space="preserve">     22400</f>
        <v>22400</v>
      </c>
      <c r="D315" s="12">
        <f t="shared" si="4"/>
        <v>0</v>
      </c>
    </row>
    <row r="316" spans="1:4" x14ac:dyDescent="0.35">
      <c r="A316" s="11" t="s">
        <v>1423</v>
      </c>
      <c r="B316" s="11">
        <f xml:space="preserve">      5600</f>
        <v>5600</v>
      </c>
      <c r="D316" s="12">
        <f t="shared" si="4"/>
        <v>0</v>
      </c>
    </row>
    <row r="317" spans="1:4" x14ac:dyDescent="0.35">
      <c r="A317" s="11" t="s">
        <v>779</v>
      </c>
      <c r="B317" s="11">
        <f xml:space="preserve">     42900</f>
        <v>42900</v>
      </c>
      <c r="D317" s="12">
        <f t="shared" si="4"/>
        <v>0</v>
      </c>
    </row>
    <row r="318" spans="1:4" x14ac:dyDescent="0.35">
      <c r="A318" s="11" t="s">
        <v>1004</v>
      </c>
      <c r="B318" s="11">
        <f xml:space="preserve">     42200</f>
        <v>42200</v>
      </c>
      <c r="D318" s="12">
        <f t="shared" si="4"/>
        <v>0</v>
      </c>
    </row>
    <row r="319" spans="1:4" x14ac:dyDescent="0.35">
      <c r="A319" s="11" t="s">
        <v>1005</v>
      </c>
      <c r="B319" s="11">
        <f xml:space="preserve">     52900</f>
        <v>52900</v>
      </c>
      <c r="D319" s="12">
        <f t="shared" si="4"/>
        <v>0</v>
      </c>
    </row>
    <row r="320" spans="1:4" x14ac:dyDescent="0.35">
      <c r="A320" s="11" t="s">
        <v>245</v>
      </c>
      <c r="B320" s="11">
        <f xml:space="preserve">     37200</f>
        <v>37200</v>
      </c>
      <c r="D320" s="12">
        <f t="shared" si="4"/>
        <v>0</v>
      </c>
    </row>
    <row r="321" spans="1:4" x14ac:dyDescent="0.35">
      <c r="A321" s="11" t="s">
        <v>1383</v>
      </c>
      <c r="B321" s="11">
        <f xml:space="preserve">     42500</f>
        <v>42500</v>
      </c>
      <c r="D321" s="12">
        <f t="shared" si="4"/>
        <v>0</v>
      </c>
    </row>
    <row r="322" spans="1:4" x14ac:dyDescent="0.35">
      <c r="A322" s="11" t="s">
        <v>355</v>
      </c>
      <c r="B322" s="11">
        <f xml:space="preserve">      3000</f>
        <v>3000</v>
      </c>
      <c r="D322" s="12">
        <f t="shared" si="4"/>
        <v>0</v>
      </c>
    </row>
    <row r="323" spans="1:4" x14ac:dyDescent="0.35">
      <c r="A323" s="11" t="s">
        <v>355</v>
      </c>
      <c r="B323" s="11">
        <f xml:space="preserve">      1900</f>
        <v>1900</v>
      </c>
      <c r="D323" s="12">
        <f t="shared" si="4"/>
        <v>0</v>
      </c>
    </row>
    <row r="324" spans="1:4" x14ac:dyDescent="0.35">
      <c r="A324" s="11" t="s">
        <v>760</v>
      </c>
      <c r="B324" s="11">
        <f xml:space="preserve">      8600</f>
        <v>8600</v>
      </c>
      <c r="D324" s="12">
        <f t="shared" si="4"/>
        <v>0</v>
      </c>
    </row>
    <row r="325" spans="1:4" x14ac:dyDescent="0.35">
      <c r="A325" s="11" t="s">
        <v>165</v>
      </c>
      <c r="B325" s="11">
        <f xml:space="preserve">      3200</f>
        <v>3200</v>
      </c>
      <c r="D325" s="12">
        <f t="shared" ref="D325:D388" si="5">C325*B325</f>
        <v>0</v>
      </c>
    </row>
    <row r="326" spans="1:4" x14ac:dyDescent="0.35">
      <c r="A326" s="11" t="s">
        <v>230</v>
      </c>
      <c r="B326" s="11">
        <f xml:space="preserve">     40990</f>
        <v>40990</v>
      </c>
      <c r="D326" s="12">
        <f t="shared" si="5"/>
        <v>0</v>
      </c>
    </row>
    <row r="327" spans="1:4" x14ac:dyDescent="0.35">
      <c r="A327" s="11" t="s">
        <v>230</v>
      </c>
      <c r="B327" s="11">
        <f xml:space="preserve">     39990</f>
        <v>39990</v>
      </c>
      <c r="D327" s="12">
        <f t="shared" si="5"/>
        <v>0</v>
      </c>
    </row>
    <row r="328" spans="1:4" x14ac:dyDescent="0.35">
      <c r="A328" s="11" t="s">
        <v>141</v>
      </c>
      <c r="B328" s="11">
        <f xml:space="preserve">      1500</f>
        <v>1500</v>
      </c>
      <c r="D328" s="12">
        <f t="shared" si="5"/>
        <v>0</v>
      </c>
    </row>
    <row r="329" spans="1:4" x14ac:dyDescent="0.35">
      <c r="A329" s="11" t="s">
        <v>877</v>
      </c>
      <c r="B329" s="11">
        <f xml:space="preserve">      1500</f>
        <v>1500</v>
      </c>
      <c r="D329" s="12">
        <f t="shared" si="5"/>
        <v>0</v>
      </c>
    </row>
    <row r="330" spans="1:4" x14ac:dyDescent="0.35">
      <c r="A330" s="11" t="s">
        <v>275</v>
      </c>
      <c r="B330" s="11">
        <f xml:space="preserve">      3700</f>
        <v>3700</v>
      </c>
      <c r="D330" s="12">
        <f t="shared" si="5"/>
        <v>0</v>
      </c>
    </row>
    <row r="331" spans="1:4" x14ac:dyDescent="0.35">
      <c r="A331" s="11" t="s">
        <v>275</v>
      </c>
      <c r="B331" s="11">
        <f xml:space="preserve">      3700</f>
        <v>3700</v>
      </c>
      <c r="D331" s="12">
        <f t="shared" si="5"/>
        <v>0</v>
      </c>
    </row>
    <row r="332" spans="1:4" x14ac:dyDescent="0.35">
      <c r="A332" s="11" t="s">
        <v>878</v>
      </c>
      <c r="B332" s="11">
        <f xml:space="preserve">      3700</f>
        <v>3700</v>
      </c>
      <c r="D332" s="12">
        <f t="shared" si="5"/>
        <v>0</v>
      </c>
    </row>
    <row r="333" spans="1:4" x14ac:dyDescent="0.35">
      <c r="A333" s="11" t="s">
        <v>1242</v>
      </c>
      <c r="B333" s="11">
        <f xml:space="preserve">     29900</f>
        <v>29900</v>
      </c>
      <c r="D333" s="12">
        <f t="shared" si="5"/>
        <v>0</v>
      </c>
    </row>
    <row r="334" spans="1:4" x14ac:dyDescent="0.35">
      <c r="A334" s="11" t="s">
        <v>1242</v>
      </c>
      <c r="B334" s="11">
        <f xml:space="preserve">     29900</f>
        <v>29900</v>
      </c>
      <c r="D334" s="12">
        <f t="shared" si="5"/>
        <v>0</v>
      </c>
    </row>
    <row r="335" spans="1:4" x14ac:dyDescent="0.35">
      <c r="A335" s="11" t="s">
        <v>492</v>
      </c>
      <c r="B335" s="11">
        <f xml:space="preserve">     14200</f>
        <v>14200</v>
      </c>
      <c r="D335" s="12">
        <f t="shared" si="5"/>
        <v>0</v>
      </c>
    </row>
    <row r="336" spans="1:4" x14ac:dyDescent="0.35">
      <c r="A336" s="11" t="s">
        <v>492</v>
      </c>
      <c r="B336" s="11">
        <f xml:space="preserve">     14700</f>
        <v>14700</v>
      </c>
      <c r="D336" s="12">
        <f t="shared" si="5"/>
        <v>0</v>
      </c>
    </row>
    <row r="337" spans="1:4" x14ac:dyDescent="0.35">
      <c r="A337" s="11" t="s">
        <v>4</v>
      </c>
      <c r="B337" s="11">
        <f xml:space="preserve">     14500</f>
        <v>14500</v>
      </c>
      <c r="D337" s="12">
        <f t="shared" si="5"/>
        <v>0</v>
      </c>
    </row>
    <row r="338" spans="1:4" x14ac:dyDescent="0.35">
      <c r="A338" s="11" t="s">
        <v>4</v>
      </c>
      <c r="B338" s="11">
        <f xml:space="preserve">     14500</f>
        <v>14500</v>
      </c>
      <c r="D338" s="12">
        <f t="shared" si="5"/>
        <v>0</v>
      </c>
    </row>
    <row r="339" spans="1:4" x14ac:dyDescent="0.35">
      <c r="A339" s="11" t="s">
        <v>1287</v>
      </c>
      <c r="B339" s="11">
        <f xml:space="preserve">     48900</f>
        <v>48900</v>
      </c>
      <c r="D339" s="12">
        <f t="shared" si="5"/>
        <v>0</v>
      </c>
    </row>
    <row r="340" spans="1:4" x14ac:dyDescent="0.35">
      <c r="A340" s="11" t="s">
        <v>1068</v>
      </c>
      <c r="B340" s="11">
        <f xml:space="preserve">     21500</f>
        <v>21500</v>
      </c>
      <c r="D340" s="12">
        <f t="shared" si="5"/>
        <v>0</v>
      </c>
    </row>
    <row r="341" spans="1:4" x14ac:dyDescent="0.35">
      <c r="A341" s="11" t="s">
        <v>5</v>
      </c>
      <c r="B341" s="11">
        <f xml:space="preserve">     10000</f>
        <v>10000</v>
      </c>
      <c r="D341" s="12">
        <f t="shared" si="5"/>
        <v>0</v>
      </c>
    </row>
    <row r="342" spans="1:4" x14ac:dyDescent="0.35">
      <c r="A342" s="11" t="s">
        <v>383</v>
      </c>
      <c r="B342" s="11">
        <f xml:space="preserve">       500</f>
        <v>500</v>
      </c>
      <c r="D342" s="12">
        <f t="shared" si="5"/>
        <v>0</v>
      </c>
    </row>
    <row r="343" spans="1:4" x14ac:dyDescent="0.35">
      <c r="A343" s="11" t="s">
        <v>384</v>
      </c>
      <c r="B343" s="11">
        <f xml:space="preserve">      1070</f>
        <v>1070</v>
      </c>
      <c r="D343" s="12">
        <f t="shared" si="5"/>
        <v>0</v>
      </c>
    </row>
    <row r="344" spans="1:4" x14ac:dyDescent="0.35">
      <c r="A344" s="11" t="s">
        <v>384</v>
      </c>
      <c r="B344" s="11">
        <f xml:space="preserve">      1070</f>
        <v>1070</v>
      </c>
      <c r="D344" s="12">
        <f t="shared" si="5"/>
        <v>0</v>
      </c>
    </row>
    <row r="345" spans="1:4" x14ac:dyDescent="0.35">
      <c r="A345" s="11" t="s">
        <v>94</v>
      </c>
      <c r="B345" s="11">
        <f xml:space="preserve">      2200</f>
        <v>2200</v>
      </c>
      <c r="D345" s="12">
        <f t="shared" si="5"/>
        <v>0</v>
      </c>
    </row>
    <row r="346" spans="1:4" x14ac:dyDescent="0.35">
      <c r="A346" s="11" t="s">
        <v>94</v>
      </c>
      <c r="B346" s="11">
        <f xml:space="preserve">      2200</f>
        <v>2200</v>
      </c>
      <c r="D346" s="12">
        <f t="shared" si="5"/>
        <v>0</v>
      </c>
    </row>
    <row r="347" spans="1:4" x14ac:dyDescent="0.35">
      <c r="A347" s="11" t="s">
        <v>1210</v>
      </c>
      <c r="B347" s="11">
        <f xml:space="preserve">     29500</f>
        <v>29500</v>
      </c>
      <c r="D347" s="12">
        <f t="shared" si="5"/>
        <v>0</v>
      </c>
    </row>
    <row r="348" spans="1:4" x14ac:dyDescent="0.35">
      <c r="A348" s="11" t="s">
        <v>1210</v>
      </c>
      <c r="B348" s="11">
        <f xml:space="preserve">     29500</f>
        <v>29500</v>
      </c>
      <c r="D348" s="12">
        <f t="shared" si="5"/>
        <v>0</v>
      </c>
    </row>
    <row r="349" spans="1:4" x14ac:dyDescent="0.35">
      <c r="A349" s="11" t="s">
        <v>1122</v>
      </c>
      <c r="B349" s="11">
        <f xml:space="preserve">     90900</f>
        <v>90900</v>
      </c>
      <c r="D349" s="12">
        <f t="shared" si="5"/>
        <v>0</v>
      </c>
    </row>
    <row r="350" spans="1:4" x14ac:dyDescent="0.35">
      <c r="A350" s="11" t="s">
        <v>1474</v>
      </c>
      <c r="B350" s="11">
        <f xml:space="preserve">     72000</f>
        <v>72000</v>
      </c>
      <c r="D350" s="12">
        <f t="shared" si="5"/>
        <v>0</v>
      </c>
    </row>
    <row r="351" spans="1:4" x14ac:dyDescent="0.35">
      <c r="A351" s="11" t="s">
        <v>1136</v>
      </c>
      <c r="B351" s="11">
        <f xml:space="preserve">     75500</f>
        <v>75500</v>
      </c>
      <c r="D351" s="12">
        <f t="shared" si="5"/>
        <v>0</v>
      </c>
    </row>
    <row r="352" spans="1:4" x14ac:dyDescent="0.35">
      <c r="A352" s="11" t="s">
        <v>1272</v>
      </c>
      <c r="B352" s="11">
        <f xml:space="preserve">       700</f>
        <v>700</v>
      </c>
      <c r="D352" s="12">
        <f t="shared" si="5"/>
        <v>0</v>
      </c>
    </row>
    <row r="353" spans="1:4" x14ac:dyDescent="0.35">
      <c r="A353" s="11" t="s">
        <v>1424</v>
      </c>
      <c r="B353" s="11">
        <f xml:space="preserve">      1380</f>
        <v>1380</v>
      </c>
      <c r="D353" s="12">
        <f t="shared" si="5"/>
        <v>0</v>
      </c>
    </row>
    <row r="354" spans="1:4" x14ac:dyDescent="0.35">
      <c r="A354" s="11" t="s">
        <v>629</v>
      </c>
      <c r="B354" s="11">
        <f xml:space="preserve">     21500</f>
        <v>21500</v>
      </c>
      <c r="D354" s="12">
        <f t="shared" si="5"/>
        <v>0</v>
      </c>
    </row>
    <row r="355" spans="1:4" x14ac:dyDescent="0.35">
      <c r="A355" s="11" t="s">
        <v>1288</v>
      </c>
      <c r="B355" s="11">
        <f xml:space="preserve">     58990</f>
        <v>58990</v>
      </c>
      <c r="D355" s="12">
        <f t="shared" si="5"/>
        <v>0</v>
      </c>
    </row>
    <row r="356" spans="1:4" x14ac:dyDescent="0.35">
      <c r="A356" s="11" t="s">
        <v>1365</v>
      </c>
      <c r="B356" s="11">
        <f xml:space="preserve">     15700</f>
        <v>15700</v>
      </c>
      <c r="D356" s="12">
        <f t="shared" si="5"/>
        <v>0</v>
      </c>
    </row>
    <row r="357" spans="1:4" x14ac:dyDescent="0.35">
      <c r="A357" s="11" t="s">
        <v>1315</v>
      </c>
      <c r="B357" s="11">
        <f xml:space="preserve">     13300</f>
        <v>13300</v>
      </c>
      <c r="D357" s="12">
        <f t="shared" si="5"/>
        <v>0</v>
      </c>
    </row>
    <row r="358" spans="1:4" x14ac:dyDescent="0.35">
      <c r="A358" s="11" t="s">
        <v>1315</v>
      </c>
      <c r="B358" s="11">
        <f xml:space="preserve">     13300</f>
        <v>13300</v>
      </c>
      <c r="D358" s="12">
        <f t="shared" si="5"/>
        <v>0</v>
      </c>
    </row>
    <row r="359" spans="1:4" x14ac:dyDescent="0.35">
      <c r="A359" s="11" t="s">
        <v>1316</v>
      </c>
      <c r="B359" s="11">
        <f xml:space="preserve">     15900</f>
        <v>15900</v>
      </c>
      <c r="D359" s="12">
        <f t="shared" si="5"/>
        <v>0</v>
      </c>
    </row>
    <row r="360" spans="1:4" x14ac:dyDescent="0.35">
      <c r="A360" s="11" t="s">
        <v>493</v>
      </c>
      <c r="B360" s="11">
        <f xml:space="preserve">    146900</f>
        <v>146900</v>
      </c>
      <c r="D360" s="12">
        <f t="shared" si="5"/>
        <v>0</v>
      </c>
    </row>
    <row r="361" spans="1:4" x14ac:dyDescent="0.35">
      <c r="A361" s="11" t="s">
        <v>179</v>
      </c>
      <c r="B361" s="11">
        <f xml:space="preserve">      1350</f>
        <v>1350</v>
      </c>
      <c r="D361" s="12">
        <f t="shared" si="5"/>
        <v>0</v>
      </c>
    </row>
    <row r="362" spans="1:4" x14ac:dyDescent="0.35">
      <c r="A362" s="11" t="s">
        <v>412</v>
      </c>
      <c r="B362" s="11">
        <f xml:space="preserve">     49900</f>
        <v>49900</v>
      </c>
      <c r="D362" s="12">
        <f t="shared" si="5"/>
        <v>0</v>
      </c>
    </row>
    <row r="363" spans="1:4" x14ac:dyDescent="0.35">
      <c r="A363" s="11" t="s">
        <v>577</v>
      </c>
      <c r="B363" s="11">
        <f xml:space="preserve">     69990</f>
        <v>69990</v>
      </c>
      <c r="D363" s="12">
        <f t="shared" si="5"/>
        <v>0</v>
      </c>
    </row>
    <row r="364" spans="1:4" x14ac:dyDescent="0.35">
      <c r="A364" s="11" t="s">
        <v>1069</v>
      </c>
      <c r="B364" s="11">
        <f xml:space="preserve">    104200</f>
        <v>104200</v>
      </c>
      <c r="D364" s="12">
        <f t="shared" si="5"/>
        <v>0</v>
      </c>
    </row>
    <row r="365" spans="1:4" x14ac:dyDescent="0.35">
      <c r="A365" s="11" t="s">
        <v>843</v>
      </c>
      <c r="B365" s="11">
        <f xml:space="preserve">      1000</f>
        <v>1000</v>
      </c>
      <c r="D365" s="12">
        <f t="shared" si="5"/>
        <v>0</v>
      </c>
    </row>
    <row r="366" spans="1:4" x14ac:dyDescent="0.35">
      <c r="A366" s="11" t="s">
        <v>135</v>
      </c>
      <c r="B366" s="11">
        <f xml:space="preserve">      2300</f>
        <v>2300</v>
      </c>
      <c r="D366" s="12">
        <f t="shared" si="5"/>
        <v>0</v>
      </c>
    </row>
    <row r="367" spans="1:4" x14ac:dyDescent="0.35">
      <c r="A367" s="11" t="s">
        <v>135</v>
      </c>
      <c r="B367" s="11">
        <f xml:space="preserve">      2100</f>
        <v>2100</v>
      </c>
      <c r="D367" s="12">
        <f t="shared" si="5"/>
        <v>0</v>
      </c>
    </row>
    <row r="368" spans="1:4" x14ac:dyDescent="0.35">
      <c r="A368" s="11" t="s">
        <v>1025</v>
      </c>
      <c r="B368" s="11">
        <f xml:space="preserve">      2000</f>
        <v>2000</v>
      </c>
      <c r="D368" s="12">
        <f t="shared" si="5"/>
        <v>0</v>
      </c>
    </row>
    <row r="369" spans="1:4" x14ac:dyDescent="0.35">
      <c r="A369" s="11" t="s">
        <v>578</v>
      </c>
      <c r="B369" s="11">
        <f xml:space="preserve">    102100</f>
        <v>102100</v>
      </c>
      <c r="D369" s="12">
        <f t="shared" si="5"/>
        <v>0</v>
      </c>
    </row>
    <row r="370" spans="1:4" x14ac:dyDescent="0.35">
      <c r="A370" s="11" t="s">
        <v>356</v>
      </c>
      <c r="B370" s="11">
        <f xml:space="preserve">     91600</f>
        <v>91600</v>
      </c>
      <c r="D370" s="12">
        <f t="shared" si="5"/>
        <v>0</v>
      </c>
    </row>
    <row r="371" spans="1:4" x14ac:dyDescent="0.35">
      <c r="A371" s="11" t="s">
        <v>356</v>
      </c>
      <c r="B371" s="11">
        <f xml:space="preserve">     94400</f>
        <v>94400</v>
      </c>
      <c r="D371" s="12">
        <f t="shared" si="5"/>
        <v>0</v>
      </c>
    </row>
    <row r="372" spans="1:4" x14ac:dyDescent="0.35">
      <c r="A372" s="11" t="s">
        <v>306</v>
      </c>
      <c r="B372" s="11">
        <f xml:space="preserve">     63300</f>
        <v>63300</v>
      </c>
      <c r="D372" s="12">
        <f t="shared" si="5"/>
        <v>0</v>
      </c>
    </row>
    <row r="373" spans="1:4" x14ac:dyDescent="0.35">
      <c r="A373" s="11" t="s">
        <v>306</v>
      </c>
      <c r="B373" s="11">
        <f xml:space="preserve">     64900</f>
        <v>64900</v>
      </c>
      <c r="D373" s="12">
        <f t="shared" si="5"/>
        <v>0</v>
      </c>
    </row>
    <row r="374" spans="1:4" x14ac:dyDescent="0.35">
      <c r="A374" s="11" t="s">
        <v>6</v>
      </c>
      <c r="B374" s="11">
        <f xml:space="preserve">     54500</f>
        <v>54500</v>
      </c>
      <c r="D374" s="12">
        <f t="shared" si="5"/>
        <v>0</v>
      </c>
    </row>
    <row r="375" spans="1:4" x14ac:dyDescent="0.35">
      <c r="A375" s="11" t="s">
        <v>6</v>
      </c>
      <c r="B375" s="11">
        <f xml:space="preserve">     52500</f>
        <v>52500</v>
      </c>
      <c r="D375" s="12">
        <f t="shared" si="5"/>
        <v>0</v>
      </c>
    </row>
    <row r="376" spans="1:4" x14ac:dyDescent="0.35">
      <c r="A376" s="11" t="s">
        <v>6</v>
      </c>
      <c r="B376" s="11">
        <f xml:space="preserve">     49100</f>
        <v>49100</v>
      </c>
      <c r="D376" s="12">
        <f t="shared" si="5"/>
        <v>0</v>
      </c>
    </row>
    <row r="377" spans="1:4" x14ac:dyDescent="0.35">
      <c r="A377" s="11" t="s">
        <v>7</v>
      </c>
      <c r="B377" s="11">
        <f xml:space="preserve">     38800</f>
        <v>38800</v>
      </c>
      <c r="D377" s="12">
        <f t="shared" si="5"/>
        <v>0</v>
      </c>
    </row>
    <row r="378" spans="1:4" x14ac:dyDescent="0.35">
      <c r="A378" s="11" t="s">
        <v>7</v>
      </c>
      <c r="B378" s="11">
        <f xml:space="preserve">     37200</f>
        <v>37200</v>
      </c>
      <c r="D378" s="12">
        <f t="shared" si="5"/>
        <v>0</v>
      </c>
    </row>
    <row r="379" spans="1:4" x14ac:dyDescent="0.35">
      <c r="A379" s="11" t="s">
        <v>7</v>
      </c>
      <c r="B379" s="11">
        <f xml:space="preserve">     37200</f>
        <v>37200</v>
      </c>
      <c r="D379" s="12">
        <f t="shared" si="5"/>
        <v>0</v>
      </c>
    </row>
    <row r="380" spans="1:4" x14ac:dyDescent="0.35">
      <c r="A380" s="11" t="s">
        <v>961</v>
      </c>
      <c r="B380" s="11">
        <f xml:space="preserve">     74300</f>
        <v>74300</v>
      </c>
      <c r="D380" s="12">
        <f t="shared" si="5"/>
        <v>0</v>
      </c>
    </row>
    <row r="381" spans="1:4" x14ac:dyDescent="0.35">
      <c r="A381" s="11" t="s">
        <v>307</v>
      </c>
      <c r="B381" s="11">
        <f xml:space="preserve">     57200</f>
        <v>57200</v>
      </c>
      <c r="D381" s="12">
        <f t="shared" si="5"/>
        <v>0</v>
      </c>
    </row>
    <row r="382" spans="1:4" x14ac:dyDescent="0.35">
      <c r="A382" s="11" t="s">
        <v>655</v>
      </c>
      <c r="B382" s="11">
        <f xml:space="preserve">     45200</f>
        <v>45200</v>
      </c>
      <c r="D382" s="12">
        <f t="shared" si="5"/>
        <v>0</v>
      </c>
    </row>
    <row r="383" spans="1:4" x14ac:dyDescent="0.35">
      <c r="A383" s="11" t="s">
        <v>655</v>
      </c>
      <c r="B383" s="11">
        <f xml:space="preserve">     45990</f>
        <v>45990</v>
      </c>
      <c r="D383" s="12">
        <f t="shared" si="5"/>
        <v>0</v>
      </c>
    </row>
    <row r="384" spans="1:4" x14ac:dyDescent="0.35">
      <c r="A384" s="11" t="s">
        <v>111</v>
      </c>
      <c r="B384" s="11">
        <f xml:space="preserve">     25700</f>
        <v>25700</v>
      </c>
      <c r="D384" s="12">
        <f t="shared" si="5"/>
        <v>0</v>
      </c>
    </row>
    <row r="385" spans="1:4" x14ac:dyDescent="0.35">
      <c r="A385" s="11" t="s">
        <v>997</v>
      </c>
      <c r="B385" s="11">
        <f xml:space="preserve">       450</f>
        <v>450</v>
      </c>
      <c r="D385" s="12">
        <f t="shared" si="5"/>
        <v>0</v>
      </c>
    </row>
    <row r="386" spans="1:4" x14ac:dyDescent="0.35">
      <c r="A386" s="11" t="s">
        <v>997</v>
      </c>
      <c r="B386" s="11">
        <f xml:space="preserve">       450</f>
        <v>450</v>
      </c>
      <c r="D386" s="12">
        <f t="shared" si="5"/>
        <v>0</v>
      </c>
    </row>
    <row r="387" spans="1:4" x14ac:dyDescent="0.35">
      <c r="A387" s="11" t="s">
        <v>907</v>
      </c>
      <c r="B387" s="11">
        <f xml:space="preserve">     29990</f>
        <v>29990</v>
      </c>
      <c r="D387" s="12">
        <f t="shared" si="5"/>
        <v>0</v>
      </c>
    </row>
    <row r="388" spans="1:4" x14ac:dyDescent="0.35">
      <c r="A388" s="11" t="s">
        <v>8</v>
      </c>
      <c r="B388" s="11">
        <f xml:space="preserve">     10300</f>
        <v>10300</v>
      </c>
      <c r="D388" s="12">
        <f t="shared" si="5"/>
        <v>0</v>
      </c>
    </row>
    <row r="389" spans="1:4" x14ac:dyDescent="0.35">
      <c r="A389" s="11" t="s">
        <v>1425</v>
      </c>
      <c r="B389" s="11">
        <f xml:space="preserve">     18200</f>
        <v>18200</v>
      </c>
      <c r="D389" s="12">
        <f t="shared" ref="D389:D452" si="6">C389*B389</f>
        <v>0</v>
      </c>
    </row>
    <row r="390" spans="1:4" x14ac:dyDescent="0.35">
      <c r="A390" s="11" t="s">
        <v>1401</v>
      </c>
      <c r="B390" s="11">
        <f xml:space="preserve">     77900</f>
        <v>77900</v>
      </c>
      <c r="D390" s="12">
        <f t="shared" si="6"/>
        <v>0</v>
      </c>
    </row>
    <row r="391" spans="1:4" x14ac:dyDescent="0.35">
      <c r="A391" s="11" t="s">
        <v>285</v>
      </c>
      <c r="B391" s="11">
        <f xml:space="preserve">     79900</f>
        <v>79900</v>
      </c>
      <c r="D391" s="12">
        <f t="shared" si="6"/>
        <v>0</v>
      </c>
    </row>
    <row r="392" spans="1:4" x14ac:dyDescent="0.35">
      <c r="A392" s="11" t="s">
        <v>41</v>
      </c>
      <c r="B392" s="11">
        <f xml:space="preserve">     61900</f>
        <v>61900</v>
      </c>
      <c r="D392" s="12">
        <f t="shared" si="6"/>
        <v>0</v>
      </c>
    </row>
    <row r="393" spans="1:4" x14ac:dyDescent="0.35">
      <c r="A393" s="11" t="s">
        <v>212</v>
      </c>
      <c r="B393" s="11">
        <f xml:space="preserve">     41900</f>
        <v>41900</v>
      </c>
      <c r="D393" s="12">
        <f t="shared" si="6"/>
        <v>0</v>
      </c>
    </row>
    <row r="394" spans="1:4" x14ac:dyDescent="0.35">
      <c r="A394" s="11" t="s">
        <v>459</v>
      </c>
      <c r="B394" s="11">
        <f xml:space="preserve">     20000</f>
        <v>20000</v>
      </c>
      <c r="D394" s="12">
        <f t="shared" si="6"/>
        <v>0</v>
      </c>
    </row>
    <row r="395" spans="1:4" x14ac:dyDescent="0.35">
      <c r="A395" s="11" t="s">
        <v>459</v>
      </c>
      <c r="B395" s="11">
        <f xml:space="preserve">     20000</f>
        <v>20000</v>
      </c>
      <c r="D395" s="12">
        <f t="shared" si="6"/>
        <v>0</v>
      </c>
    </row>
    <row r="396" spans="1:4" x14ac:dyDescent="0.35">
      <c r="A396" s="11" t="s">
        <v>544</v>
      </c>
      <c r="B396" s="11">
        <f xml:space="preserve">     66990</f>
        <v>66990</v>
      </c>
      <c r="D396" s="12">
        <f t="shared" si="6"/>
        <v>0</v>
      </c>
    </row>
    <row r="397" spans="1:4" x14ac:dyDescent="0.35">
      <c r="A397" s="11" t="s">
        <v>1070</v>
      </c>
      <c r="B397" s="11">
        <f xml:space="preserve">     57300</f>
        <v>57300</v>
      </c>
      <c r="D397" s="12">
        <f t="shared" si="6"/>
        <v>0</v>
      </c>
    </row>
    <row r="398" spans="1:4" x14ac:dyDescent="0.35">
      <c r="A398" s="11" t="s">
        <v>501</v>
      </c>
      <c r="B398" s="11">
        <f xml:space="preserve">     76600</f>
        <v>76600</v>
      </c>
      <c r="D398" s="12">
        <f t="shared" si="6"/>
        <v>0</v>
      </c>
    </row>
    <row r="399" spans="1:4" x14ac:dyDescent="0.35">
      <c r="A399" s="11" t="s">
        <v>128</v>
      </c>
      <c r="B399" s="11">
        <f xml:space="preserve">     20700</f>
        <v>20700</v>
      </c>
      <c r="D399" s="12">
        <f t="shared" si="6"/>
        <v>0</v>
      </c>
    </row>
    <row r="400" spans="1:4" x14ac:dyDescent="0.35">
      <c r="A400" s="11" t="s">
        <v>128</v>
      </c>
      <c r="B400" s="11">
        <f xml:space="preserve">     20400</f>
        <v>20400</v>
      </c>
      <c r="D400" s="12">
        <f t="shared" si="6"/>
        <v>0</v>
      </c>
    </row>
    <row r="401" spans="1:4" x14ac:dyDescent="0.35">
      <c r="A401" s="11" t="s">
        <v>740</v>
      </c>
      <c r="B401" s="11">
        <f xml:space="preserve">     16200</f>
        <v>16200</v>
      </c>
      <c r="D401" s="12">
        <f t="shared" si="6"/>
        <v>0</v>
      </c>
    </row>
    <row r="402" spans="1:4" x14ac:dyDescent="0.35">
      <c r="A402" s="11" t="s">
        <v>893</v>
      </c>
      <c r="B402" s="11">
        <f xml:space="preserve">     15400</f>
        <v>15400</v>
      </c>
      <c r="D402" s="12">
        <f t="shared" si="6"/>
        <v>0</v>
      </c>
    </row>
    <row r="403" spans="1:4" x14ac:dyDescent="0.35">
      <c r="A403" s="11" t="s">
        <v>1366</v>
      </c>
      <c r="B403" s="11">
        <f xml:space="preserve">      4000</f>
        <v>4000</v>
      </c>
      <c r="D403" s="12">
        <f t="shared" si="6"/>
        <v>0</v>
      </c>
    </row>
    <row r="404" spans="1:4" x14ac:dyDescent="0.35">
      <c r="A404" s="11" t="s">
        <v>64</v>
      </c>
      <c r="B404" s="11">
        <f xml:space="preserve">      7700</f>
        <v>7700</v>
      </c>
      <c r="D404" s="12">
        <f t="shared" si="6"/>
        <v>0</v>
      </c>
    </row>
    <row r="405" spans="1:4" x14ac:dyDescent="0.35">
      <c r="A405" s="11" t="s">
        <v>1402</v>
      </c>
      <c r="B405" s="11">
        <f xml:space="preserve">     61000</f>
        <v>61000</v>
      </c>
      <c r="D405" s="12">
        <f t="shared" si="6"/>
        <v>0</v>
      </c>
    </row>
    <row r="406" spans="1:4" x14ac:dyDescent="0.35">
      <c r="A406" s="11" t="s">
        <v>1402</v>
      </c>
      <c r="B406" s="11">
        <f xml:space="preserve">     61000</f>
        <v>61000</v>
      </c>
      <c r="D406" s="12">
        <f t="shared" si="6"/>
        <v>0</v>
      </c>
    </row>
    <row r="407" spans="1:4" x14ac:dyDescent="0.35">
      <c r="A407" s="11" t="s">
        <v>724</v>
      </c>
      <c r="B407" s="11">
        <f xml:space="preserve">     51500</f>
        <v>51500</v>
      </c>
      <c r="D407" s="12">
        <f t="shared" si="6"/>
        <v>0</v>
      </c>
    </row>
    <row r="408" spans="1:4" x14ac:dyDescent="0.35">
      <c r="A408" s="11" t="s">
        <v>724</v>
      </c>
      <c r="B408" s="11">
        <f xml:space="preserve">     51500</f>
        <v>51500</v>
      </c>
      <c r="D408" s="12">
        <f t="shared" si="6"/>
        <v>0</v>
      </c>
    </row>
    <row r="409" spans="1:4" x14ac:dyDescent="0.35">
      <c r="A409" s="11" t="s">
        <v>523</v>
      </c>
      <c r="B409" s="11">
        <f xml:space="preserve">     36900</f>
        <v>36900</v>
      </c>
      <c r="D409" s="12">
        <f t="shared" si="6"/>
        <v>0</v>
      </c>
    </row>
    <row r="410" spans="1:4" x14ac:dyDescent="0.35">
      <c r="A410" s="11" t="s">
        <v>79</v>
      </c>
      <c r="B410" s="11">
        <f xml:space="preserve">      4600</f>
        <v>4600</v>
      </c>
      <c r="D410" s="12">
        <f t="shared" si="6"/>
        <v>0</v>
      </c>
    </row>
    <row r="411" spans="1:4" x14ac:dyDescent="0.35">
      <c r="A411" s="11" t="s">
        <v>79</v>
      </c>
      <c r="B411" s="11">
        <f xml:space="preserve">      4500</f>
        <v>4500</v>
      </c>
      <c r="D411" s="12">
        <f t="shared" si="6"/>
        <v>0</v>
      </c>
    </row>
    <row r="412" spans="1:4" x14ac:dyDescent="0.35">
      <c r="A412" s="11" t="s">
        <v>268</v>
      </c>
      <c r="B412" s="11">
        <f xml:space="preserve">      5500</f>
        <v>5500</v>
      </c>
      <c r="D412" s="12">
        <f t="shared" si="6"/>
        <v>0</v>
      </c>
    </row>
    <row r="413" spans="1:4" x14ac:dyDescent="0.35">
      <c r="A413" s="11" t="s">
        <v>72</v>
      </c>
      <c r="B413" s="11">
        <f xml:space="preserve">      4400</f>
        <v>4400</v>
      </c>
      <c r="D413" s="12">
        <f t="shared" si="6"/>
        <v>0</v>
      </c>
    </row>
    <row r="414" spans="1:4" x14ac:dyDescent="0.35">
      <c r="A414" s="11" t="s">
        <v>150</v>
      </c>
      <c r="B414" s="11">
        <f xml:space="preserve">     11100</f>
        <v>11100</v>
      </c>
      <c r="D414" s="12">
        <f t="shared" si="6"/>
        <v>0</v>
      </c>
    </row>
    <row r="415" spans="1:4" x14ac:dyDescent="0.35">
      <c r="A415" s="11" t="s">
        <v>150</v>
      </c>
      <c r="B415" s="11">
        <f xml:space="preserve">     11000</f>
        <v>11000</v>
      </c>
      <c r="D415" s="12">
        <f t="shared" si="6"/>
        <v>0</v>
      </c>
    </row>
    <row r="416" spans="1:4" x14ac:dyDescent="0.35">
      <c r="A416" s="11" t="s">
        <v>1426</v>
      </c>
      <c r="B416" s="11">
        <f xml:space="preserve">     18800</f>
        <v>18800</v>
      </c>
      <c r="D416" s="12">
        <f t="shared" si="6"/>
        <v>0</v>
      </c>
    </row>
    <row r="417" spans="1:4" x14ac:dyDescent="0.35">
      <c r="A417" s="11" t="s">
        <v>725</v>
      </c>
      <c r="B417" s="11">
        <f xml:space="preserve">     28700</f>
        <v>28700</v>
      </c>
      <c r="D417" s="12">
        <f t="shared" si="6"/>
        <v>0</v>
      </c>
    </row>
    <row r="418" spans="1:4" x14ac:dyDescent="0.35">
      <c r="A418" s="11" t="s">
        <v>836</v>
      </c>
      <c r="B418" s="11">
        <f xml:space="preserve">     23900</f>
        <v>23900</v>
      </c>
      <c r="D418" s="12">
        <f t="shared" si="6"/>
        <v>0</v>
      </c>
    </row>
    <row r="419" spans="1:4" x14ac:dyDescent="0.35">
      <c r="A419" s="11" t="s">
        <v>1541</v>
      </c>
      <c r="B419" s="11">
        <f xml:space="preserve">    101000</f>
        <v>101000</v>
      </c>
      <c r="D419" s="12">
        <f t="shared" si="6"/>
        <v>0</v>
      </c>
    </row>
    <row r="420" spans="1:4" x14ac:dyDescent="0.35">
      <c r="A420" s="11" t="s">
        <v>741</v>
      </c>
      <c r="B420" s="11">
        <f xml:space="preserve">     49500</f>
        <v>49500</v>
      </c>
      <c r="D420" s="12">
        <f t="shared" si="6"/>
        <v>0</v>
      </c>
    </row>
    <row r="421" spans="1:4" x14ac:dyDescent="0.35">
      <c r="A421" s="11" t="s">
        <v>741</v>
      </c>
      <c r="B421" s="11">
        <f xml:space="preserve">     48100</f>
        <v>48100</v>
      </c>
      <c r="D421" s="12">
        <f t="shared" si="6"/>
        <v>0</v>
      </c>
    </row>
    <row r="422" spans="1:4" x14ac:dyDescent="0.35">
      <c r="A422" s="11" t="s">
        <v>741</v>
      </c>
      <c r="B422" s="11">
        <f xml:space="preserve">     48100</f>
        <v>48100</v>
      </c>
      <c r="D422" s="12">
        <f t="shared" si="6"/>
        <v>0</v>
      </c>
    </row>
    <row r="423" spans="1:4" x14ac:dyDescent="0.35">
      <c r="A423" s="11" t="s">
        <v>844</v>
      </c>
      <c r="B423" s="11">
        <f xml:space="preserve">     71900</f>
        <v>71900</v>
      </c>
      <c r="D423" s="12">
        <f t="shared" si="6"/>
        <v>0</v>
      </c>
    </row>
    <row r="424" spans="1:4" x14ac:dyDescent="0.35">
      <c r="A424" s="11" t="s">
        <v>844</v>
      </c>
      <c r="B424" s="11">
        <f xml:space="preserve">     71900</f>
        <v>71900</v>
      </c>
      <c r="D424" s="12">
        <f t="shared" si="6"/>
        <v>0</v>
      </c>
    </row>
    <row r="425" spans="1:4" x14ac:dyDescent="0.35">
      <c r="A425" s="11" t="s">
        <v>138</v>
      </c>
      <c r="B425" s="11">
        <f xml:space="preserve">     45200</f>
        <v>45200</v>
      </c>
      <c r="D425" s="12">
        <f t="shared" si="6"/>
        <v>0</v>
      </c>
    </row>
    <row r="426" spans="1:4" x14ac:dyDescent="0.35">
      <c r="A426" s="11" t="s">
        <v>845</v>
      </c>
      <c r="B426" s="11">
        <f xml:space="preserve">     26600</f>
        <v>26600</v>
      </c>
      <c r="D426" s="12">
        <f t="shared" si="6"/>
        <v>0</v>
      </c>
    </row>
    <row r="427" spans="1:4" x14ac:dyDescent="0.35">
      <c r="A427" s="11" t="s">
        <v>1273</v>
      </c>
      <c r="B427" s="11">
        <f xml:space="preserve">     21900</f>
        <v>21900</v>
      </c>
      <c r="D427" s="12">
        <f t="shared" si="6"/>
        <v>0</v>
      </c>
    </row>
    <row r="428" spans="1:4" x14ac:dyDescent="0.35">
      <c r="A428" s="11" t="s">
        <v>1123</v>
      </c>
      <c r="B428" s="11">
        <f xml:space="preserve">     79900</f>
        <v>79900</v>
      </c>
      <c r="D428" s="12">
        <f t="shared" si="6"/>
        <v>0</v>
      </c>
    </row>
    <row r="429" spans="1:4" x14ac:dyDescent="0.35">
      <c r="A429" s="11" t="s">
        <v>742</v>
      </c>
      <c r="B429" s="11">
        <f xml:space="preserve">     15100</f>
        <v>15100</v>
      </c>
      <c r="D429" s="12">
        <f t="shared" si="6"/>
        <v>0</v>
      </c>
    </row>
    <row r="430" spans="1:4" x14ac:dyDescent="0.35">
      <c r="A430" s="11" t="s">
        <v>1179</v>
      </c>
      <c r="B430" s="11">
        <f xml:space="preserve">     21700</f>
        <v>21700</v>
      </c>
      <c r="D430" s="12">
        <f t="shared" si="6"/>
        <v>0</v>
      </c>
    </row>
    <row r="431" spans="1:4" x14ac:dyDescent="0.35">
      <c r="A431" s="11" t="s">
        <v>1026</v>
      </c>
      <c r="B431" s="11">
        <f xml:space="preserve">     19900</f>
        <v>19900</v>
      </c>
      <c r="D431" s="12">
        <f t="shared" si="6"/>
        <v>0</v>
      </c>
    </row>
    <row r="432" spans="1:4" x14ac:dyDescent="0.35">
      <c r="A432" s="11" t="s">
        <v>357</v>
      </c>
      <c r="B432" s="11">
        <f xml:space="preserve">     71400</f>
        <v>71400</v>
      </c>
      <c r="D432" s="12">
        <f t="shared" si="6"/>
        <v>0</v>
      </c>
    </row>
    <row r="433" spans="1:4" x14ac:dyDescent="0.35">
      <c r="A433" s="11" t="s">
        <v>700</v>
      </c>
      <c r="B433" s="11">
        <f xml:space="preserve">    103600</f>
        <v>103600</v>
      </c>
      <c r="D433" s="12">
        <f t="shared" si="6"/>
        <v>0</v>
      </c>
    </row>
    <row r="434" spans="1:4" x14ac:dyDescent="0.35">
      <c r="A434" s="11" t="s">
        <v>276</v>
      </c>
      <c r="B434" s="11">
        <f xml:space="preserve">    223900</f>
        <v>223900</v>
      </c>
      <c r="D434" s="12">
        <f t="shared" si="6"/>
        <v>0</v>
      </c>
    </row>
    <row r="435" spans="1:4" x14ac:dyDescent="0.35">
      <c r="A435" s="11" t="s">
        <v>276</v>
      </c>
      <c r="B435" s="11">
        <f xml:space="preserve">    219900</f>
        <v>219900</v>
      </c>
      <c r="D435" s="12">
        <f t="shared" si="6"/>
        <v>0</v>
      </c>
    </row>
    <row r="436" spans="1:4" x14ac:dyDescent="0.35">
      <c r="A436" s="11" t="s">
        <v>1475</v>
      </c>
      <c r="B436" s="11">
        <f xml:space="preserve">     18000</f>
        <v>18000</v>
      </c>
      <c r="D436" s="12">
        <f t="shared" si="6"/>
        <v>0</v>
      </c>
    </row>
    <row r="437" spans="1:4" x14ac:dyDescent="0.35">
      <c r="A437" s="11" t="s">
        <v>1056</v>
      </c>
      <c r="B437" s="11">
        <f xml:space="preserve">      7700</f>
        <v>7700</v>
      </c>
      <c r="D437" s="12">
        <f t="shared" si="6"/>
        <v>0</v>
      </c>
    </row>
    <row r="438" spans="1:4" x14ac:dyDescent="0.35">
      <c r="A438" s="11" t="s">
        <v>118</v>
      </c>
      <c r="B438" s="11">
        <f xml:space="preserve">      8750</f>
        <v>8750</v>
      </c>
      <c r="D438" s="12">
        <f t="shared" si="6"/>
        <v>0</v>
      </c>
    </row>
    <row r="439" spans="1:4" x14ac:dyDescent="0.35">
      <c r="A439" s="11" t="s">
        <v>118</v>
      </c>
      <c r="B439" s="11">
        <f xml:space="preserve">      8750</f>
        <v>8750</v>
      </c>
      <c r="D439" s="12">
        <f t="shared" si="6"/>
        <v>0</v>
      </c>
    </row>
    <row r="440" spans="1:4" x14ac:dyDescent="0.35">
      <c r="A440" s="11" t="s">
        <v>1384</v>
      </c>
      <c r="B440" s="11">
        <f xml:space="preserve">     62200</f>
        <v>62200</v>
      </c>
      <c r="D440" s="12">
        <f t="shared" si="6"/>
        <v>0</v>
      </c>
    </row>
    <row r="441" spans="1:4" x14ac:dyDescent="0.35">
      <c r="A441" s="11" t="s">
        <v>962</v>
      </c>
      <c r="B441" s="11">
        <f xml:space="preserve">     21700</f>
        <v>21700</v>
      </c>
      <c r="D441" s="12">
        <f t="shared" si="6"/>
        <v>0</v>
      </c>
    </row>
    <row r="442" spans="1:4" x14ac:dyDescent="0.35">
      <c r="A442" s="11" t="s">
        <v>1071</v>
      </c>
      <c r="B442" s="11">
        <f xml:space="preserve">     21800</f>
        <v>21800</v>
      </c>
      <c r="D442" s="12">
        <f t="shared" si="6"/>
        <v>0</v>
      </c>
    </row>
    <row r="443" spans="1:4" x14ac:dyDescent="0.35">
      <c r="A443" s="11" t="s">
        <v>1137</v>
      </c>
      <c r="B443" s="11">
        <f xml:space="preserve">     34800</f>
        <v>34800</v>
      </c>
      <c r="D443" s="12">
        <f t="shared" si="6"/>
        <v>0</v>
      </c>
    </row>
    <row r="444" spans="1:4" x14ac:dyDescent="0.35">
      <c r="A444" s="11" t="s">
        <v>177</v>
      </c>
      <c r="B444" s="11">
        <f xml:space="preserve">     38800</f>
        <v>38800</v>
      </c>
      <c r="D444" s="12">
        <f t="shared" si="6"/>
        <v>0</v>
      </c>
    </row>
    <row r="445" spans="1:4" x14ac:dyDescent="0.35">
      <c r="A445" s="11" t="s">
        <v>73</v>
      </c>
      <c r="B445" s="11">
        <f xml:space="preserve">      4500</f>
        <v>4500</v>
      </c>
      <c r="D445" s="12">
        <f t="shared" si="6"/>
        <v>0</v>
      </c>
    </row>
    <row r="446" spans="1:4" x14ac:dyDescent="0.35">
      <c r="A446" s="11" t="s">
        <v>1476</v>
      </c>
      <c r="B446" s="11">
        <f xml:space="preserve">     60400</f>
        <v>60400</v>
      </c>
      <c r="D446" s="12">
        <f t="shared" si="6"/>
        <v>0</v>
      </c>
    </row>
    <row r="447" spans="1:4" x14ac:dyDescent="0.35">
      <c r="A447" s="11" t="s">
        <v>1072</v>
      </c>
      <c r="B447" s="11">
        <f xml:space="preserve">    369900</f>
        <v>369900</v>
      </c>
      <c r="D447" s="12">
        <f t="shared" si="6"/>
        <v>0</v>
      </c>
    </row>
    <row r="448" spans="1:4" x14ac:dyDescent="0.35">
      <c r="A448" s="11" t="s">
        <v>860</v>
      </c>
      <c r="B448" s="11">
        <f xml:space="preserve">    163000</f>
        <v>163000</v>
      </c>
      <c r="D448" s="12">
        <f t="shared" si="6"/>
        <v>0</v>
      </c>
    </row>
    <row r="449" spans="1:4" x14ac:dyDescent="0.35">
      <c r="A449" s="11" t="s">
        <v>453</v>
      </c>
      <c r="B449" s="11">
        <f xml:space="preserve">      4100</f>
        <v>4100</v>
      </c>
      <c r="D449" s="12">
        <f t="shared" si="6"/>
        <v>0</v>
      </c>
    </row>
    <row r="450" spans="1:4" x14ac:dyDescent="0.35">
      <c r="A450" s="11" t="s">
        <v>1289</v>
      </c>
      <c r="B450" s="11">
        <f xml:space="preserve">      7600</f>
        <v>7600</v>
      </c>
      <c r="D450" s="12">
        <f t="shared" si="6"/>
        <v>0</v>
      </c>
    </row>
    <row r="451" spans="1:4" x14ac:dyDescent="0.35">
      <c r="A451" s="11" t="s">
        <v>1289</v>
      </c>
      <c r="B451" s="11">
        <f xml:space="preserve">      7600</f>
        <v>7600</v>
      </c>
      <c r="D451" s="12">
        <f t="shared" si="6"/>
        <v>0</v>
      </c>
    </row>
    <row r="452" spans="1:4" x14ac:dyDescent="0.35">
      <c r="A452" s="11" t="s">
        <v>524</v>
      </c>
      <c r="B452" s="11">
        <f xml:space="preserve">      7950</f>
        <v>7950</v>
      </c>
      <c r="D452" s="12">
        <f t="shared" si="6"/>
        <v>0</v>
      </c>
    </row>
    <row r="453" spans="1:4" x14ac:dyDescent="0.35">
      <c r="A453" s="11" t="s">
        <v>1367</v>
      </c>
      <c r="B453" s="11">
        <f xml:space="preserve">     15900</f>
        <v>15900</v>
      </c>
      <c r="D453" s="12">
        <f t="shared" ref="D453:D516" si="7">C453*B453</f>
        <v>0</v>
      </c>
    </row>
    <row r="454" spans="1:4" x14ac:dyDescent="0.35">
      <c r="A454" s="11" t="s">
        <v>1027</v>
      </c>
      <c r="B454" s="11">
        <f xml:space="preserve">     29990</f>
        <v>29990</v>
      </c>
      <c r="D454" s="12">
        <f t="shared" si="7"/>
        <v>0</v>
      </c>
    </row>
    <row r="455" spans="1:4" x14ac:dyDescent="0.35">
      <c r="A455" s="11" t="s">
        <v>1211</v>
      </c>
      <c r="B455" s="11">
        <f xml:space="preserve">     35200</f>
        <v>35200</v>
      </c>
      <c r="D455" s="12">
        <f t="shared" si="7"/>
        <v>0</v>
      </c>
    </row>
    <row r="456" spans="1:4" x14ac:dyDescent="0.35">
      <c r="A456" s="11" t="s">
        <v>1211</v>
      </c>
      <c r="B456" s="11">
        <f xml:space="preserve">     35200</f>
        <v>35200</v>
      </c>
      <c r="D456" s="12">
        <f t="shared" si="7"/>
        <v>0</v>
      </c>
    </row>
    <row r="457" spans="1:4" x14ac:dyDescent="0.35">
      <c r="A457" s="11" t="s">
        <v>579</v>
      </c>
      <c r="B457" s="11">
        <f xml:space="preserve">    375900</f>
        <v>375900</v>
      </c>
      <c r="D457" s="12">
        <f t="shared" si="7"/>
        <v>0</v>
      </c>
    </row>
    <row r="458" spans="1:4" x14ac:dyDescent="0.35">
      <c r="A458" s="11" t="s">
        <v>327</v>
      </c>
      <c r="B458" s="11">
        <f xml:space="preserve">    353800</f>
        <v>353800</v>
      </c>
      <c r="D458" s="12">
        <f t="shared" si="7"/>
        <v>0</v>
      </c>
    </row>
    <row r="459" spans="1:4" x14ac:dyDescent="0.35">
      <c r="A459" s="11" t="s">
        <v>327</v>
      </c>
      <c r="B459" s="11">
        <f xml:space="preserve">    351100</f>
        <v>351100</v>
      </c>
      <c r="D459" s="12">
        <f t="shared" si="7"/>
        <v>0</v>
      </c>
    </row>
    <row r="460" spans="1:4" x14ac:dyDescent="0.35">
      <c r="A460" s="11" t="s">
        <v>454</v>
      </c>
      <c r="B460" s="11">
        <f xml:space="preserve">     30700</f>
        <v>30700</v>
      </c>
      <c r="D460" s="12">
        <f t="shared" si="7"/>
        <v>0</v>
      </c>
    </row>
    <row r="461" spans="1:4" x14ac:dyDescent="0.35">
      <c r="A461" s="11" t="s">
        <v>9</v>
      </c>
      <c r="B461" s="11">
        <f xml:space="preserve">     30500</f>
        <v>30500</v>
      </c>
      <c r="D461" s="12">
        <f t="shared" si="7"/>
        <v>0</v>
      </c>
    </row>
    <row r="462" spans="1:4" x14ac:dyDescent="0.35">
      <c r="A462" s="11" t="s">
        <v>729</v>
      </c>
      <c r="B462" s="11">
        <f xml:space="preserve">     29990</f>
        <v>29990</v>
      </c>
      <c r="D462" s="12">
        <f t="shared" si="7"/>
        <v>0</v>
      </c>
    </row>
    <row r="463" spans="1:4" x14ac:dyDescent="0.35">
      <c r="A463" s="11" t="s">
        <v>308</v>
      </c>
      <c r="B463" s="11">
        <f xml:space="preserve">     30500</f>
        <v>30500</v>
      </c>
      <c r="D463" s="12">
        <f t="shared" si="7"/>
        <v>0</v>
      </c>
    </row>
    <row r="464" spans="1:4" x14ac:dyDescent="0.35">
      <c r="A464" s="11" t="s">
        <v>1317</v>
      </c>
      <c r="B464" s="11">
        <f xml:space="preserve">     29990</f>
        <v>29990</v>
      </c>
      <c r="D464" s="12">
        <f t="shared" si="7"/>
        <v>0</v>
      </c>
    </row>
    <row r="465" spans="1:4" x14ac:dyDescent="0.35">
      <c r="A465" s="11" t="s">
        <v>1073</v>
      </c>
      <c r="B465" s="11">
        <f xml:space="preserve">      5800</f>
        <v>5800</v>
      </c>
      <c r="D465" s="12">
        <f t="shared" si="7"/>
        <v>0</v>
      </c>
    </row>
    <row r="466" spans="1:4" x14ac:dyDescent="0.35">
      <c r="A466" s="11" t="s">
        <v>1074</v>
      </c>
      <c r="B466" s="11">
        <f xml:space="preserve">      5900</f>
        <v>5900</v>
      </c>
      <c r="D466" s="12">
        <f t="shared" si="7"/>
        <v>0</v>
      </c>
    </row>
    <row r="467" spans="1:4" x14ac:dyDescent="0.35">
      <c r="A467" s="11" t="s">
        <v>1274</v>
      </c>
      <c r="B467" s="11">
        <f xml:space="preserve">      6400</f>
        <v>6400</v>
      </c>
      <c r="D467" s="12">
        <f t="shared" si="7"/>
        <v>0</v>
      </c>
    </row>
    <row r="468" spans="1:4" x14ac:dyDescent="0.35">
      <c r="A468" s="11" t="s">
        <v>1275</v>
      </c>
      <c r="B468" s="11">
        <f xml:space="preserve">      5000</f>
        <v>5000</v>
      </c>
      <c r="D468" s="12">
        <f t="shared" si="7"/>
        <v>0</v>
      </c>
    </row>
    <row r="469" spans="1:4" x14ac:dyDescent="0.35">
      <c r="A469" s="11" t="s">
        <v>821</v>
      </c>
      <c r="B469" s="11">
        <f xml:space="preserve">      5500</f>
        <v>5500</v>
      </c>
      <c r="D469" s="12">
        <f t="shared" si="7"/>
        <v>0</v>
      </c>
    </row>
    <row r="470" spans="1:4" x14ac:dyDescent="0.35">
      <c r="A470" s="11" t="s">
        <v>1243</v>
      </c>
      <c r="B470" s="11">
        <f xml:space="preserve">      7400</f>
        <v>7400</v>
      </c>
      <c r="D470" s="12">
        <f t="shared" si="7"/>
        <v>0</v>
      </c>
    </row>
    <row r="471" spans="1:4" x14ac:dyDescent="0.35">
      <c r="A471" s="11" t="s">
        <v>1075</v>
      </c>
      <c r="B471" s="11">
        <f xml:space="preserve">      5500</f>
        <v>5500</v>
      </c>
      <c r="D471" s="12">
        <f t="shared" si="7"/>
        <v>0</v>
      </c>
    </row>
    <row r="472" spans="1:4" x14ac:dyDescent="0.35">
      <c r="A472" s="11" t="s">
        <v>837</v>
      </c>
      <c r="B472" s="11">
        <f xml:space="preserve">     26000</f>
        <v>26000</v>
      </c>
      <c r="D472" s="12">
        <f t="shared" si="7"/>
        <v>0</v>
      </c>
    </row>
    <row r="473" spans="1:4" x14ac:dyDescent="0.35">
      <c r="A473" s="11" t="s">
        <v>1185</v>
      </c>
      <c r="B473" s="11">
        <f xml:space="preserve">     46600</f>
        <v>46600</v>
      </c>
      <c r="D473" s="12">
        <f t="shared" si="7"/>
        <v>0</v>
      </c>
    </row>
    <row r="474" spans="1:4" x14ac:dyDescent="0.35">
      <c r="A474" s="11" t="s">
        <v>1427</v>
      </c>
      <c r="B474" s="11">
        <f xml:space="preserve">     89300</f>
        <v>89300</v>
      </c>
      <c r="D474" s="12">
        <f t="shared" si="7"/>
        <v>0</v>
      </c>
    </row>
    <row r="475" spans="1:4" x14ac:dyDescent="0.35">
      <c r="A475" s="11" t="s">
        <v>656</v>
      </c>
      <c r="B475" s="11">
        <f xml:space="preserve">     62600</f>
        <v>62600</v>
      </c>
      <c r="D475" s="12">
        <f t="shared" si="7"/>
        <v>0</v>
      </c>
    </row>
    <row r="476" spans="1:4" x14ac:dyDescent="0.35">
      <c r="A476" s="11" t="s">
        <v>656</v>
      </c>
      <c r="B476" s="11">
        <f xml:space="preserve">     61600</f>
        <v>61600</v>
      </c>
      <c r="D476" s="12">
        <f t="shared" si="7"/>
        <v>0</v>
      </c>
    </row>
    <row r="477" spans="1:4" x14ac:dyDescent="0.35">
      <c r="A477" s="11" t="s">
        <v>656</v>
      </c>
      <c r="B477" s="11">
        <f xml:space="preserve">     61600</f>
        <v>61600</v>
      </c>
      <c r="D477" s="12">
        <f t="shared" si="7"/>
        <v>0</v>
      </c>
    </row>
    <row r="478" spans="1:4" x14ac:dyDescent="0.35">
      <c r="A478" s="11" t="s">
        <v>861</v>
      </c>
      <c r="B478" s="11">
        <f xml:space="preserve">     48300</f>
        <v>48300</v>
      </c>
      <c r="D478" s="12">
        <f t="shared" si="7"/>
        <v>0</v>
      </c>
    </row>
    <row r="479" spans="1:4" x14ac:dyDescent="0.35">
      <c r="A479" s="11" t="s">
        <v>657</v>
      </c>
      <c r="B479" s="11">
        <f xml:space="preserve">      2700</f>
        <v>2700</v>
      </c>
      <c r="D479" s="12">
        <f t="shared" si="7"/>
        <v>0</v>
      </c>
    </row>
    <row r="480" spans="1:4" x14ac:dyDescent="0.35">
      <c r="A480" s="11" t="s">
        <v>761</v>
      </c>
      <c r="B480" s="11">
        <f xml:space="preserve">     18990</f>
        <v>18990</v>
      </c>
      <c r="D480" s="12">
        <f t="shared" si="7"/>
        <v>0</v>
      </c>
    </row>
    <row r="481" spans="1:4" x14ac:dyDescent="0.35">
      <c r="A481" s="11" t="s">
        <v>1276</v>
      </c>
      <c r="B481" s="11">
        <f xml:space="preserve">     98800</f>
        <v>98800</v>
      </c>
      <c r="D481" s="12">
        <f t="shared" si="7"/>
        <v>0</v>
      </c>
    </row>
    <row r="482" spans="1:4" x14ac:dyDescent="0.35">
      <c r="A482" s="11" t="s">
        <v>513</v>
      </c>
      <c r="B482" s="11">
        <f xml:space="preserve">     11500</f>
        <v>11500</v>
      </c>
      <c r="D482" s="12">
        <f t="shared" si="7"/>
        <v>0</v>
      </c>
    </row>
    <row r="483" spans="1:4" x14ac:dyDescent="0.35">
      <c r="A483" s="11" t="s">
        <v>513</v>
      </c>
      <c r="B483" s="11">
        <f xml:space="preserve">     11500</f>
        <v>11500</v>
      </c>
      <c r="D483" s="12">
        <f t="shared" si="7"/>
        <v>0</v>
      </c>
    </row>
    <row r="484" spans="1:4" x14ac:dyDescent="0.35">
      <c r="A484" s="11" t="s">
        <v>1428</v>
      </c>
      <c r="B484" s="11">
        <f xml:space="preserve">     16700</f>
        <v>16700</v>
      </c>
      <c r="D484" s="12">
        <f t="shared" si="7"/>
        <v>0</v>
      </c>
    </row>
    <row r="485" spans="1:4" x14ac:dyDescent="0.35">
      <c r="A485" s="11" t="s">
        <v>1057</v>
      </c>
      <c r="B485" s="11">
        <f xml:space="preserve">     11300</f>
        <v>11300</v>
      </c>
      <c r="D485" s="12">
        <f t="shared" si="7"/>
        <v>0</v>
      </c>
    </row>
    <row r="486" spans="1:4" x14ac:dyDescent="0.35">
      <c r="A486" s="11" t="s">
        <v>1028</v>
      </c>
      <c r="B486" s="11">
        <f xml:space="preserve">      4800</f>
        <v>4800</v>
      </c>
      <c r="D486" s="12">
        <f t="shared" si="7"/>
        <v>0</v>
      </c>
    </row>
    <row r="487" spans="1:4" x14ac:dyDescent="0.35">
      <c r="A487" s="11" t="s">
        <v>224</v>
      </c>
      <c r="B487" s="11">
        <f xml:space="preserve">      1100</f>
        <v>1100</v>
      </c>
      <c r="D487" s="12">
        <f t="shared" si="7"/>
        <v>0</v>
      </c>
    </row>
    <row r="488" spans="1:4" x14ac:dyDescent="0.35">
      <c r="A488" s="11" t="s">
        <v>476</v>
      </c>
      <c r="B488" s="11">
        <f xml:space="preserve">      2950</f>
        <v>2950</v>
      </c>
      <c r="D488" s="12">
        <f t="shared" si="7"/>
        <v>0</v>
      </c>
    </row>
    <row r="489" spans="1:4" x14ac:dyDescent="0.35">
      <c r="A489" s="11" t="s">
        <v>385</v>
      </c>
      <c r="B489" s="11">
        <f xml:space="preserve">      4400</f>
        <v>4400</v>
      </c>
      <c r="D489" s="12">
        <f t="shared" si="7"/>
        <v>0</v>
      </c>
    </row>
    <row r="490" spans="1:4" x14ac:dyDescent="0.35">
      <c r="A490" s="11" t="s">
        <v>385</v>
      </c>
      <c r="B490" s="11">
        <f xml:space="preserve">      4400</f>
        <v>4400</v>
      </c>
      <c r="D490" s="12">
        <f t="shared" si="7"/>
        <v>0</v>
      </c>
    </row>
    <row r="491" spans="1:4" x14ac:dyDescent="0.35">
      <c r="A491" s="11" t="s">
        <v>89</v>
      </c>
      <c r="B491" s="11">
        <f xml:space="preserve">      3650</f>
        <v>3650</v>
      </c>
      <c r="D491" s="12">
        <f t="shared" si="7"/>
        <v>0</v>
      </c>
    </row>
    <row r="492" spans="1:4" x14ac:dyDescent="0.35">
      <c r="A492" s="11" t="s">
        <v>1452</v>
      </c>
      <c r="B492" s="11">
        <f xml:space="preserve">      2200</f>
        <v>2200</v>
      </c>
      <c r="D492" s="12">
        <f t="shared" si="7"/>
        <v>0</v>
      </c>
    </row>
    <row r="493" spans="1:4" x14ac:dyDescent="0.35">
      <c r="A493" s="11" t="s">
        <v>580</v>
      </c>
      <c r="B493" s="11">
        <f xml:space="preserve">    111600</f>
        <v>111600</v>
      </c>
      <c r="D493" s="12">
        <f t="shared" si="7"/>
        <v>0</v>
      </c>
    </row>
    <row r="494" spans="1:4" x14ac:dyDescent="0.35">
      <c r="A494" s="11" t="s">
        <v>1477</v>
      </c>
      <c r="B494" s="11">
        <f xml:space="preserve">     25400</f>
        <v>25400</v>
      </c>
      <c r="D494" s="12">
        <f t="shared" si="7"/>
        <v>0</v>
      </c>
    </row>
    <row r="495" spans="1:4" x14ac:dyDescent="0.35">
      <c r="A495" s="11" t="s">
        <v>1186</v>
      </c>
      <c r="B495" s="11">
        <f xml:space="preserve">    343900</f>
        <v>343900</v>
      </c>
      <c r="D495" s="12">
        <f t="shared" si="7"/>
        <v>0</v>
      </c>
    </row>
    <row r="496" spans="1:4" x14ac:dyDescent="0.35">
      <c r="A496" s="11" t="s">
        <v>328</v>
      </c>
      <c r="B496" s="11">
        <f xml:space="preserve">      3500</f>
        <v>3500</v>
      </c>
      <c r="D496" s="12">
        <f t="shared" si="7"/>
        <v>0</v>
      </c>
    </row>
    <row r="497" spans="1:4" x14ac:dyDescent="0.35">
      <c r="A497" s="11" t="s">
        <v>1453</v>
      </c>
      <c r="B497" s="11">
        <f xml:space="preserve">      4800</f>
        <v>4800</v>
      </c>
      <c r="D497" s="12">
        <f t="shared" si="7"/>
        <v>0</v>
      </c>
    </row>
    <row r="498" spans="1:4" x14ac:dyDescent="0.35">
      <c r="A498" s="11" t="s">
        <v>743</v>
      </c>
      <c r="B498" s="11">
        <f xml:space="preserve">      2300</f>
        <v>2300</v>
      </c>
      <c r="D498" s="12">
        <f t="shared" si="7"/>
        <v>0</v>
      </c>
    </row>
    <row r="499" spans="1:4" x14ac:dyDescent="0.35">
      <c r="A499" s="11" t="s">
        <v>1403</v>
      </c>
      <c r="B499" s="11">
        <f xml:space="preserve">      2300</f>
        <v>2300</v>
      </c>
      <c r="D499" s="12">
        <f t="shared" si="7"/>
        <v>0</v>
      </c>
    </row>
    <row r="500" spans="1:4" x14ac:dyDescent="0.35">
      <c r="A500" s="11" t="s">
        <v>1029</v>
      </c>
      <c r="B500" s="11">
        <f xml:space="preserve">      2800</f>
        <v>2800</v>
      </c>
      <c r="D500" s="12">
        <f t="shared" si="7"/>
        <v>0</v>
      </c>
    </row>
    <row r="501" spans="1:4" x14ac:dyDescent="0.35">
      <c r="A501" s="11" t="s">
        <v>1029</v>
      </c>
      <c r="B501" s="11">
        <f xml:space="preserve">      2800</f>
        <v>2800</v>
      </c>
      <c r="D501" s="12">
        <f t="shared" si="7"/>
        <v>0</v>
      </c>
    </row>
    <row r="502" spans="1:4" x14ac:dyDescent="0.35">
      <c r="A502" s="11" t="s">
        <v>630</v>
      </c>
      <c r="B502" s="11">
        <f xml:space="preserve">     31700</f>
        <v>31700</v>
      </c>
      <c r="D502" s="12">
        <f t="shared" si="7"/>
        <v>0</v>
      </c>
    </row>
    <row r="503" spans="1:4" x14ac:dyDescent="0.35">
      <c r="A503" s="11" t="s">
        <v>95</v>
      </c>
      <c r="B503" s="11">
        <f xml:space="preserve">     83600</f>
        <v>83600</v>
      </c>
      <c r="D503" s="12">
        <f t="shared" si="7"/>
        <v>0</v>
      </c>
    </row>
    <row r="504" spans="1:4" x14ac:dyDescent="0.35">
      <c r="A504" s="11" t="s">
        <v>1244</v>
      </c>
      <c r="B504" s="11">
        <f xml:space="preserve">     43600</f>
        <v>43600</v>
      </c>
      <c r="D504" s="12">
        <f t="shared" si="7"/>
        <v>0</v>
      </c>
    </row>
    <row r="505" spans="1:4" x14ac:dyDescent="0.35">
      <c r="A505" s="11" t="s">
        <v>215</v>
      </c>
      <c r="B505" s="11">
        <f xml:space="preserve">     59400</f>
        <v>59400</v>
      </c>
      <c r="D505" s="12">
        <f t="shared" si="7"/>
        <v>0</v>
      </c>
    </row>
    <row r="506" spans="1:4" x14ac:dyDescent="0.35">
      <c r="A506" s="11" t="s">
        <v>1290</v>
      </c>
      <c r="B506" s="11">
        <f xml:space="preserve">     45000</f>
        <v>45000</v>
      </c>
      <c r="D506" s="12">
        <f t="shared" si="7"/>
        <v>0</v>
      </c>
    </row>
    <row r="507" spans="1:4" x14ac:dyDescent="0.35">
      <c r="A507" s="11" t="s">
        <v>744</v>
      </c>
      <c r="B507" s="11">
        <f xml:space="preserve">     55200</f>
        <v>55200</v>
      </c>
      <c r="D507" s="12">
        <f t="shared" si="7"/>
        <v>0</v>
      </c>
    </row>
    <row r="508" spans="1:4" x14ac:dyDescent="0.35">
      <c r="A508" s="11" t="s">
        <v>581</v>
      </c>
      <c r="B508" s="11">
        <f xml:space="preserve">     52200</f>
        <v>52200</v>
      </c>
      <c r="D508" s="12">
        <f t="shared" si="7"/>
        <v>0</v>
      </c>
    </row>
    <row r="509" spans="1:4" x14ac:dyDescent="0.35">
      <c r="A509" s="11" t="s">
        <v>148</v>
      </c>
      <c r="B509" s="11">
        <f xml:space="preserve">     47900</f>
        <v>47900</v>
      </c>
      <c r="D509" s="12">
        <f t="shared" si="7"/>
        <v>0</v>
      </c>
    </row>
    <row r="510" spans="1:4" x14ac:dyDescent="0.35">
      <c r="A510" s="11" t="s">
        <v>780</v>
      </c>
      <c r="B510" s="11">
        <f xml:space="preserve">    129300</f>
        <v>129300</v>
      </c>
      <c r="D510" s="12">
        <f t="shared" si="7"/>
        <v>0</v>
      </c>
    </row>
    <row r="511" spans="1:4" x14ac:dyDescent="0.35">
      <c r="A511" s="11" t="s">
        <v>701</v>
      </c>
      <c r="B511" s="11">
        <f xml:space="preserve">     72900</f>
        <v>72900</v>
      </c>
      <c r="D511" s="12">
        <f t="shared" si="7"/>
        <v>0</v>
      </c>
    </row>
    <row r="512" spans="1:4" x14ac:dyDescent="0.35">
      <c r="A512" s="11" t="s">
        <v>701</v>
      </c>
      <c r="B512" s="11">
        <f xml:space="preserve">     65900</f>
        <v>65900</v>
      </c>
      <c r="D512" s="12">
        <f t="shared" si="7"/>
        <v>0</v>
      </c>
    </row>
    <row r="513" spans="1:4" x14ac:dyDescent="0.35">
      <c r="A513" s="11" t="s">
        <v>658</v>
      </c>
      <c r="B513" s="11">
        <f xml:space="preserve">     63900</f>
        <v>63900</v>
      </c>
      <c r="D513" s="12">
        <f t="shared" si="7"/>
        <v>0</v>
      </c>
    </row>
    <row r="514" spans="1:4" x14ac:dyDescent="0.35">
      <c r="A514" s="11" t="s">
        <v>658</v>
      </c>
      <c r="B514" s="11">
        <f xml:space="preserve">     63900</f>
        <v>63900</v>
      </c>
      <c r="D514" s="12">
        <f t="shared" si="7"/>
        <v>0</v>
      </c>
    </row>
    <row r="515" spans="1:4" x14ac:dyDescent="0.35">
      <c r="A515" s="11" t="s">
        <v>1429</v>
      </c>
      <c r="B515" s="11">
        <f xml:space="preserve">    255800</f>
        <v>255800</v>
      </c>
      <c r="D515" s="12">
        <f t="shared" si="7"/>
        <v>0</v>
      </c>
    </row>
    <row r="516" spans="1:4" x14ac:dyDescent="0.35">
      <c r="A516" s="11" t="s">
        <v>545</v>
      </c>
      <c r="B516" s="11">
        <f xml:space="preserve">      4100</f>
        <v>4100</v>
      </c>
      <c r="D516" s="12">
        <f t="shared" si="7"/>
        <v>0</v>
      </c>
    </row>
    <row r="517" spans="1:4" x14ac:dyDescent="0.35">
      <c r="A517" s="11" t="s">
        <v>290</v>
      </c>
      <c r="B517" s="11">
        <f xml:space="preserve">     14000</f>
        <v>14000</v>
      </c>
      <c r="D517" s="12">
        <f t="shared" ref="D517:D580" si="8">C517*B517</f>
        <v>0</v>
      </c>
    </row>
    <row r="518" spans="1:4" x14ac:dyDescent="0.35">
      <c r="A518" s="11" t="s">
        <v>413</v>
      </c>
      <c r="B518" s="11">
        <f xml:space="preserve">     13300</f>
        <v>13300</v>
      </c>
      <c r="D518" s="12">
        <f t="shared" si="8"/>
        <v>0</v>
      </c>
    </row>
    <row r="519" spans="1:4" x14ac:dyDescent="0.35">
      <c r="A519" s="11" t="s">
        <v>42</v>
      </c>
      <c r="B519" s="11">
        <f xml:space="preserve">     27500</f>
        <v>27500</v>
      </c>
      <c r="D519" s="12">
        <f t="shared" si="8"/>
        <v>0</v>
      </c>
    </row>
    <row r="520" spans="1:4" x14ac:dyDescent="0.35">
      <c r="A520" s="11" t="s">
        <v>1187</v>
      </c>
      <c r="B520" s="11">
        <f xml:space="preserve">     39500</f>
        <v>39500</v>
      </c>
      <c r="D520" s="12">
        <f t="shared" si="8"/>
        <v>0</v>
      </c>
    </row>
    <row r="521" spans="1:4" x14ac:dyDescent="0.35">
      <c r="A521" s="11" t="s">
        <v>1187</v>
      </c>
      <c r="B521" s="11">
        <f xml:space="preserve">     39500</f>
        <v>39500</v>
      </c>
      <c r="D521" s="12">
        <f t="shared" si="8"/>
        <v>0</v>
      </c>
    </row>
    <row r="522" spans="1:4" x14ac:dyDescent="0.35">
      <c r="A522" s="11" t="s">
        <v>1138</v>
      </c>
      <c r="B522" s="11">
        <f xml:space="preserve">     17900</f>
        <v>17900</v>
      </c>
      <c r="D522" s="12">
        <f t="shared" si="8"/>
        <v>0</v>
      </c>
    </row>
    <row r="523" spans="1:4" x14ac:dyDescent="0.35">
      <c r="A523" s="11" t="s">
        <v>1138</v>
      </c>
      <c r="B523" s="11">
        <f xml:space="preserve">     17900</f>
        <v>17900</v>
      </c>
      <c r="D523" s="12">
        <f t="shared" si="8"/>
        <v>0</v>
      </c>
    </row>
    <row r="524" spans="1:4" x14ac:dyDescent="0.35">
      <c r="A524" s="11" t="s">
        <v>43</v>
      </c>
      <c r="B524" s="11">
        <f xml:space="preserve">     51500</f>
        <v>51500</v>
      </c>
      <c r="D524" s="12">
        <f t="shared" si="8"/>
        <v>0</v>
      </c>
    </row>
    <row r="525" spans="1:4" x14ac:dyDescent="0.35">
      <c r="A525" s="11" t="s">
        <v>43</v>
      </c>
      <c r="B525" s="11">
        <f xml:space="preserve">     52990</f>
        <v>52990</v>
      </c>
      <c r="D525" s="12">
        <f t="shared" si="8"/>
        <v>0</v>
      </c>
    </row>
    <row r="526" spans="1:4" x14ac:dyDescent="0.35">
      <c r="A526" s="11" t="s">
        <v>1454</v>
      </c>
      <c r="B526" s="11">
        <f xml:space="preserve">      1650</f>
        <v>1650</v>
      </c>
      <c r="D526" s="12">
        <f t="shared" si="8"/>
        <v>0</v>
      </c>
    </row>
    <row r="527" spans="1:4" x14ac:dyDescent="0.35">
      <c r="A527" s="11" t="s">
        <v>1224</v>
      </c>
      <c r="B527" s="11">
        <f xml:space="preserve">      1500</f>
        <v>1500</v>
      </c>
      <c r="D527" s="12">
        <f t="shared" si="8"/>
        <v>0</v>
      </c>
    </row>
    <row r="528" spans="1:4" x14ac:dyDescent="0.35">
      <c r="A528" s="11" t="s">
        <v>1224</v>
      </c>
      <c r="B528" s="11">
        <f xml:space="preserve">      1500</f>
        <v>1500</v>
      </c>
      <c r="D528" s="12">
        <f t="shared" si="8"/>
        <v>0</v>
      </c>
    </row>
    <row r="529" spans="1:4" x14ac:dyDescent="0.35">
      <c r="A529" s="11" t="s">
        <v>234</v>
      </c>
      <c r="B529" s="11">
        <f xml:space="preserve">      6000</f>
        <v>6000</v>
      </c>
      <c r="D529" s="12">
        <f t="shared" si="8"/>
        <v>0</v>
      </c>
    </row>
    <row r="530" spans="1:4" x14ac:dyDescent="0.35">
      <c r="A530" s="11" t="s">
        <v>392</v>
      </c>
      <c r="B530" s="11">
        <f xml:space="preserve">     20600</f>
        <v>20600</v>
      </c>
      <c r="D530" s="12">
        <f t="shared" si="8"/>
        <v>0</v>
      </c>
    </row>
    <row r="531" spans="1:4" x14ac:dyDescent="0.35">
      <c r="A531" s="11" t="s">
        <v>846</v>
      </c>
      <c r="B531" s="11">
        <f xml:space="preserve">     57900</f>
        <v>57900</v>
      </c>
      <c r="D531" s="12">
        <f t="shared" si="8"/>
        <v>0</v>
      </c>
    </row>
    <row r="532" spans="1:4" x14ac:dyDescent="0.35">
      <c r="A532" s="11" t="s">
        <v>659</v>
      </c>
      <c r="B532" s="11">
        <f xml:space="preserve">     33600</f>
        <v>33600</v>
      </c>
      <c r="D532" s="12">
        <f t="shared" si="8"/>
        <v>0</v>
      </c>
    </row>
    <row r="533" spans="1:4" x14ac:dyDescent="0.35">
      <c r="A533" s="11" t="s">
        <v>659</v>
      </c>
      <c r="B533" s="11">
        <f xml:space="preserve">     32900</f>
        <v>32900</v>
      </c>
      <c r="D533" s="12">
        <f t="shared" si="8"/>
        <v>0</v>
      </c>
    </row>
    <row r="534" spans="1:4" x14ac:dyDescent="0.35">
      <c r="A534" s="11" t="s">
        <v>659</v>
      </c>
      <c r="B534" s="11">
        <f xml:space="preserve">     32900</f>
        <v>32900</v>
      </c>
      <c r="D534" s="12">
        <f t="shared" si="8"/>
        <v>0</v>
      </c>
    </row>
    <row r="535" spans="1:4" x14ac:dyDescent="0.35">
      <c r="A535" s="11" t="s">
        <v>1542</v>
      </c>
      <c r="B535" s="11">
        <f xml:space="preserve">     66400</f>
        <v>66400</v>
      </c>
      <c r="D535" s="12">
        <f t="shared" si="8"/>
        <v>0</v>
      </c>
    </row>
    <row r="536" spans="1:4" x14ac:dyDescent="0.35">
      <c r="A536" s="11" t="s">
        <v>540</v>
      </c>
      <c r="B536" s="11">
        <f xml:space="preserve">     53600</f>
        <v>53600</v>
      </c>
      <c r="D536" s="12">
        <f t="shared" si="8"/>
        <v>0</v>
      </c>
    </row>
    <row r="537" spans="1:4" x14ac:dyDescent="0.35">
      <c r="A537" s="11" t="s">
        <v>540</v>
      </c>
      <c r="B537" s="11">
        <f xml:space="preserve">     52990</f>
        <v>52990</v>
      </c>
      <c r="D537" s="12">
        <f t="shared" si="8"/>
        <v>0</v>
      </c>
    </row>
    <row r="538" spans="1:4" x14ac:dyDescent="0.35">
      <c r="A538" s="11" t="s">
        <v>879</v>
      </c>
      <c r="B538" s="11">
        <f xml:space="preserve">     17900</f>
        <v>17900</v>
      </c>
      <c r="D538" s="12">
        <f t="shared" si="8"/>
        <v>0</v>
      </c>
    </row>
    <row r="539" spans="1:4" x14ac:dyDescent="0.35">
      <c r="A539" s="11" t="s">
        <v>1478</v>
      </c>
      <c r="B539" s="11">
        <f xml:space="preserve">     33990</f>
        <v>33990</v>
      </c>
      <c r="D539" s="12">
        <f t="shared" si="8"/>
        <v>0</v>
      </c>
    </row>
    <row r="540" spans="1:4" x14ac:dyDescent="0.35">
      <c r="A540" s="11" t="s">
        <v>1385</v>
      </c>
      <c r="B540" s="11">
        <f xml:space="preserve">      4000</f>
        <v>4000</v>
      </c>
      <c r="D540" s="12">
        <f t="shared" si="8"/>
        <v>0</v>
      </c>
    </row>
    <row r="541" spans="1:4" x14ac:dyDescent="0.35">
      <c r="A541" s="11" t="s">
        <v>1385</v>
      </c>
      <c r="B541" s="11">
        <f xml:space="preserve">      4000</f>
        <v>4000</v>
      </c>
      <c r="D541" s="12">
        <f t="shared" si="8"/>
        <v>0</v>
      </c>
    </row>
    <row r="542" spans="1:4" x14ac:dyDescent="0.35">
      <c r="A542" s="11" t="s">
        <v>494</v>
      </c>
      <c r="B542" s="11">
        <f xml:space="preserve">     22200</f>
        <v>22200</v>
      </c>
      <c r="D542" s="12">
        <f t="shared" si="8"/>
        <v>0</v>
      </c>
    </row>
    <row r="543" spans="1:4" x14ac:dyDescent="0.35">
      <c r="A543" s="11" t="s">
        <v>180</v>
      </c>
      <c r="B543" s="11">
        <f xml:space="preserve">     26700</f>
        <v>26700</v>
      </c>
      <c r="D543" s="12">
        <f t="shared" si="8"/>
        <v>0</v>
      </c>
    </row>
    <row r="544" spans="1:4" x14ac:dyDescent="0.35">
      <c r="A544" s="11" t="s">
        <v>180</v>
      </c>
      <c r="B544" s="11">
        <f xml:space="preserve">     26100</f>
        <v>26100</v>
      </c>
      <c r="D544" s="12">
        <f t="shared" si="8"/>
        <v>0</v>
      </c>
    </row>
    <row r="545" spans="1:4" x14ac:dyDescent="0.35">
      <c r="A545" s="11" t="s">
        <v>329</v>
      </c>
      <c r="B545" s="11">
        <f xml:space="preserve">      6400</f>
        <v>6400</v>
      </c>
      <c r="D545" s="12">
        <f t="shared" si="8"/>
        <v>0</v>
      </c>
    </row>
    <row r="546" spans="1:4" x14ac:dyDescent="0.35">
      <c r="A546" s="11" t="s">
        <v>329</v>
      </c>
      <c r="B546" s="11">
        <f xml:space="preserve">      6200</f>
        <v>6200</v>
      </c>
      <c r="D546" s="12">
        <f t="shared" si="8"/>
        <v>0</v>
      </c>
    </row>
    <row r="547" spans="1:4" x14ac:dyDescent="0.35">
      <c r="A547" s="11" t="s">
        <v>546</v>
      </c>
      <c r="B547" s="11">
        <f xml:space="preserve">     28500</f>
        <v>28500</v>
      </c>
      <c r="D547" s="12">
        <f t="shared" si="8"/>
        <v>0</v>
      </c>
    </row>
    <row r="548" spans="1:4" x14ac:dyDescent="0.35">
      <c r="A548" s="11" t="s">
        <v>1318</v>
      </c>
      <c r="B548" s="11">
        <f xml:space="preserve">     51000</f>
        <v>51000</v>
      </c>
      <c r="D548" s="12">
        <f t="shared" si="8"/>
        <v>0</v>
      </c>
    </row>
    <row r="549" spans="1:4" x14ac:dyDescent="0.35">
      <c r="A549" s="11" t="s">
        <v>547</v>
      </c>
      <c r="B549" s="11">
        <f xml:space="preserve">     21400</f>
        <v>21400</v>
      </c>
      <c r="D549" s="12">
        <f t="shared" si="8"/>
        <v>0</v>
      </c>
    </row>
    <row r="550" spans="1:4" x14ac:dyDescent="0.35">
      <c r="A550" s="11" t="s">
        <v>963</v>
      </c>
      <c r="B550" s="11">
        <f xml:space="preserve">    247900</f>
        <v>247900</v>
      </c>
      <c r="D550" s="12">
        <f t="shared" si="8"/>
        <v>0</v>
      </c>
    </row>
    <row r="551" spans="1:4" x14ac:dyDescent="0.35">
      <c r="A551" s="11" t="s">
        <v>964</v>
      </c>
      <c r="B551" s="11">
        <f xml:space="preserve">    169900</f>
        <v>169900</v>
      </c>
      <c r="D551" s="12">
        <f t="shared" si="8"/>
        <v>0</v>
      </c>
    </row>
    <row r="552" spans="1:4" x14ac:dyDescent="0.35">
      <c r="A552" s="11" t="s">
        <v>1114</v>
      </c>
      <c r="B552" s="11">
        <f xml:space="preserve">     60500</f>
        <v>60500</v>
      </c>
      <c r="D552" s="12">
        <f t="shared" si="8"/>
        <v>0</v>
      </c>
    </row>
    <row r="553" spans="1:4" x14ac:dyDescent="0.35">
      <c r="A553" s="11" t="s">
        <v>660</v>
      </c>
      <c r="B553" s="11">
        <f xml:space="preserve">     61900</f>
        <v>61900</v>
      </c>
      <c r="D553" s="12">
        <f t="shared" si="8"/>
        <v>0</v>
      </c>
    </row>
    <row r="554" spans="1:4" x14ac:dyDescent="0.35">
      <c r="A554" s="11" t="s">
        <v>660</v>
      </c>
      <c r="B554" s="11">
        <f xml:space="preserve">     58400</f>
        <v>58400</v>
      </c>
      <c r="D554" s="12">
        <f t="shared" si="8"/>
        <v>0</v>
      </c>
    </row>
    <row r="555" spans="1:4" x14ac:dyDescent="0.35">
      <c r="A555" s="11" t="s">
        <v>601</v>
      </c>
      <c r="B555" s="11">
        <f xml:space="preserve">     65900</f>
        <v>65900</v>
      </c>
      <c r="D555" s="12">
        <f t="shared" si="8"/>
        <v>0</v>
      </c>
    </row>
    <row r="556" spans="1:4" x14ac:dyDescent="0.35">
      <c r="A556" s="11" t="s">
        <v>477</v>
      </c>
      <c r="B556" s="11">
        <f xml:space="preserve">      2300</f>
        <v>2300</v>
      </c>
      <c r="D556" s="12">
        <f t="shared" si="8"/>
        <v>0</v>
      </c>
    </row>
    <row r="557" spans="1:4" x14ac:dyDescent="0.35">
      <c r="A557" s="11" t="s">
        <v>477</v>
      </c>
      <c r="B557" s="11">
        <f xml:space="preserve">      2300</f>
        <v>2300</v>
      </c>
      <c r="D557" s="12">
        <f t="shared" si="8"/>
        <v>0</v>
      </c>
    </row>
    <row r="558" spans="1:4" x14ac:dyDescent="0.35">
      <c r="A558" s="11" t="s">
        <v>781</v>
      </c>
      <c r="B558" s="11">
        <f xml:space="preserve">      7400</f>
        <v>7400</v>
      </c>
      <c r="D558" s="12">
        <f t="shared" si="8"/>
        <v>0</v>
      </c>
    </row>
    <row r="559" spans="1:4" x14ac:dyDescent="0.35">
      <c r="A559" s="11" t="s">
        <v>1030</v>
      </c>
      <c r="B559" s="11">
        <f xml:space="preserve">      3400</f>
        <v>3400</v>
      </c>
      <c r="D559" s="12">
        <f t="shared" si="8"/>
        <v>0</v>
      </c>
    </row>
    <row r="560" spans="1:4" x14ac:dyDescent="0.35">
      <c r="A560" s="11" t="s">
        <v>828</v>
      </c>
      <c r="B560" s="11">
        <f xml:space="preserve">      2600</f>
        <v>2600</v>
      </c>
      <c r="D560" s="12">
        <f t="shared" si="8"/>
        <v>0</v>
      </c>
    </row>
    <row r="561" spans="1:4" x14ac:dyDescent="0.35">
      <c r="A561" s="11" t="s">
        <v>473</v>
      </c>
      <c r="B561" s="11">
        <f xml:space="preserve">      2700</f>
        <v>2700</v>
      </c>
      <c r="D561" s="12">
        <f t="shared" si="8"/>
        <v>0</v>
      </c>
    </row>
    <row r="562" spans="1:4" x14ac:dyDescent="0.35">
      <c r="A562" s="11" t="s">
        <v>1479</v>
      </c>
      <c r="B562" s="11">
        <f xml:space="preserve">     81800</f>
        <v>81800</v>
      </c>
      <c r="D562" s="12">
        <f t="shared" si="8"/>
        <v>0</v>
      </c>
    </row>
    <row r="563" spans="1:4" x14ac:dyDescent="0.35">
      <c r="A563" s="11" t="s">
        <v>1139</v>
      </c>
      <c r="B563" s="11">
        <f xml:space="preserve">    117990</f>
        <v>117990</v>
      </c>
      <c r="D563" s="12">
        <f t="shared" si="8"/>
        <v>0</v>
      </c>
    </row>
    <row r="564" spans="1:4" x14ac:dyDescent="0.35">
      <c r="A564" s="11" t="s">
        <v>1212</v>
      </c>
      <c r="B564" s="11">
        <f xml:space="preserve">     35600</f>
        <v>35600</v>
      </c>
      <c r="D564" s="12">
        <f t="shared" si="8"/>
        <v>0</v>
      </c>
    </row>
    <row r="565" spans="1:4" x14ac:dyDescent="0.35">
      <c r="A565" s="11" t="s">
        <v>320</v>
      </c>
      <c r="B565" s="11">
        <f xml:space="preserve">    109500</f>
        <v>109500</v>
      </c>
      <c r="D565" s="12">
        <f t="shared" si="8"/>
        <v>0</v>
      </c>
    </row>
    <row r="566" spans="1:4" x14ac:dyDescent="0.35">
      <c r="A566" s="11" t="s">
        <v>320</v>
      </c>
      <c r="B566" s="11">
        <f xml:space="preserve">     93300</f>
        <v>93300</v>
      </c>
      <c r="D566" s="12">
        <f t="shared" si="8"/>
        <v>0</v>
      </c>
    </row>
    <row r="567" spans="1:4" x14ac:dyDescent="0.35">
      <c r="A567" s="11" t="s">
        <v>782</v>
      </c>
      <c r="B567" s="11">
        <f xml:space="preserve">     27990</f>
        <v>27990</v>
      </c>
      <c r="D567" s="12">
        <f t="shared" si="8"/>
        <v>0</v>
      </c>
    </row>
    <row r="568" spans="1:4" x14ac:dyDescent="0.35">
      <c r="A568" s="11" t="s">
        <v>965</v>
      </c>
      <c r="B568" s="11">
        <f xml:space="preserve">     33600</f>
        <v>33600</v>
      </c>
      <c r="D568" s="12">
        <f t="shared" si="8"/>
        <v>0</v>
      </c>
    </row>
    <row r="569" spans="1:4" x14ac:dyDescent="0.35">
      <c r="A569" s="11" t="s">
        <v>1140</v>
      </c>
      <c r="B569" s="11">
        <f xml:space="preserve">     52200</f>
        <v>52200</v>
      </c>
      <c r="D569" s="12">
        <f t="shared" si="8"/>
        <v>0</v>
      </c>
    </row>
    <row r="570" spans="1:4" x14ac:dyDescent="0.35">
      <c r="A570" s="11" t="s">
        <v>1140</v>
      </c>
      <c r="B570" s="11">
        <f xml:space="preserve">     52200</f>
        <v>52200</v>
      </c>
      <c r="D570" s="12">
        <f t="shared" si="8"/>
        <v>0</v>
      </c>
    </row>
    <row r="571" spans="1:4" x14ac:dyDescent="0.35">
      <c r="A571" s="11" t="s">
        <v>1480</v>
      </c>
      <c r="B571" s="11">
        <f xml:space="preserve">     37990</f>
        <v>37990</v>
      </c>
      <c r="D571" s="12">
        <f t="shared" si="8"/>
        <v>0</v>
      </c>
    </row>
    <row r="572" spans="1:4" x14ac:dyDescent="0.35">
      <c r="A572" s="11" t="s">
        <v>966</v>
      </c>
      <c r="B572" s="11">
        <f xml:space="preserve">     47700</f>
        <v>47700</v>
      </c>
      <c r="D572" s="12">
        <f t="shared" si="8"/>
        <v>0</v>
      </c>
    </row>
    <row r="573" spans="1:4" x14ac:dyDescent="0.35">
      <c r="A573" s="11" t="s">
        <v>54</v>
      </c>
      <c r="B573" s="11">
        <f xml:space="preserve">      2500</f>
        <v>2500</v>
      </c>
      <c r="D573" s="12">
        <f t="shared" si="8"/>
        <v>0</v>
      </c>
    </row>
    <row r="574" spans="1:4" x14ac:dyDescent="0.35">
      <c r="A574" s="11" t="s">
        <v>54</v>
      </c>
      <c r="B574" s="11">
        <f xml:space="preserve">      2500</f>
        <v>2500</v>
      </c>
      <c r="D574" s="12">
        <f t="shared" si="8"/>
        <v>0</v>
      </c>
    </row>
    <row r="575" spans="1:4" x14ac:dyDescent="0.35">
      <c r="A575" s="11" t="s">
        <v>44</v>
      </c>
      <c r="B575" s="11">
        <f xml:space="preserve">      4900</f>
        <v>4900</v>
      </c>
      <c r="D575" s="12">
        <f t="shared" si="8"/>
        <v>0</v>
      </c>
    </row>
    <row r="576" spans="1:4" x14ac:dyDescent="0.35">
      <c r="A576" s="11" t="s">
        <v>61</v>
      </c>
      <c r="B576" s="11">
        <f xml:space="preserve">     35990</f>
        <v>35990</v>
      </c>
      <c r="D576" s="12">
        <f t="shared" si="8"/>
        <v>0</v>
      </c>
    </row>
    <row r="577" spans="1:4" x14ac:dyDescent="0.35">
      <c r="A577" s="11" t="s">
        <v>61</v>
      </c>
      <c r="B577" s="11">
        <f xml:space="preserve">     35700</f>
        <v>35700</v>
      </c>
      <c r="D577" s="12">
        <f t="shared" si="8"/>
        <v>0</v>
      </c>
    </row>
    <row r="578" spans="1:4" x14ac:dyDescent="0.35">
      <c r="A578" s="11" t="s">
        <v>1076</v>
      </c>
      <c r="B578" s="11">
        <f xml:space="preserve">     36300</f>
        <v>36300</v>
      </c>
      <c r="D578" s="12">
        <f t="shared" si="8"/>
        <v>0</v>
      </c>
    </row>
    <row r="579" spans="1:4" x14ac:dyDescent="0.35">
      <c r="A579" s="11" t="s">
        <v>1430</v>
      </c>
      <c r="B579" s="11">
        <f xml:space="preserve">     38800</f>
        <v>38800</v>
      </c>
      <c r="D579" s="12">
        <f t="shared" si="8"/>
        <v>0</v>
      </c>
    </row>
    <row r="580" spans="1:4" x14ac:dyDescent="0.35">
      <c r="A580" s="11" t="s">
        <v>1011</v>
      </c>
      <c r="B580" s="11">
        <f xml:space="preserve">      9900</f>
        <v>9900</v>
      </c>
      <c r="D580" s="12">
        <f t="shared" si="8"/>
        <v>0</v>
      </c>
    </row>
    <row r="581" spans="1:4" x14ac:dyDescent="0.35">
      <c r="A581" s="11" t="s">
        <v>451</v>
      </c>
      <c r="B581" s="11">
        <f xml:space="preserve">      3500</f>
        <v>3500</v>
      </c>
      <c r="D581" s="12">
        <f t="shared" ref="D581:D644" si="9">C581*B581</f>
        <v>0</v>
      </c>
    </row>
    <row r="582" spans="1:4" x14ac:dyDescent="0.35">
      <c r="A582" s="11" t="s">
        <v>661</v>
      </c>
      <c r="B582" s="11">
        <f xml:space="preserve">      4500</f>
        <v>4500</v>
      </c>
      <c r="D582" s="12">
        <f t="shared" si="9"/>
        <v>0</v>
      </c>
    </row>
    <row r="583" spans="1:4" x14ac:dyDescent="0.35">
      <c r="A583" s="11" t="s">
        <v>1455</v>
      </c>
      <c r="B583" s="11">
        <f xml:space="preserve">      1900</f>
        <v>1900</v>
      </c>
      <c r="D583" s="12">
        <f t="shared" si="9"/>
        <v>0</v>
      </c>
    </row>
    <row r="584" spans="1:4" x14ac:dyDescent="0.35">
      <c r="A584" s="11" t="s">
        <v>662</v>
      </c>
      <c r="B584" s="11">
        <f xml:space="preserve">      3750</f>
        <v>3750</v>
      </c>
      <c r="D584" s="12">
        <f t="shared" si="9"/>
        <v>0</v>
      </c>
    </row>
    <row r="585" spans="1:4" x14ac:dyDescent="0.35">
      <c r="A585" s="11" t="s">
        <v>662</v>
      </c>
      <c r="B585" s="11">
        <f xml:space="preserve">      3750</f>
        <v>3750</v>
      </c>
      <c r="D585" s="12">
        <f t="shared" si="9"/>
        <v>0</v>
      </c>
    </row>
    <row r="586" spans="1:4" x14ac:dyDescent="0.35">
      <c r="A586" s="11" t="s">
        <v>393</v>
      </c>
      <c r="B586" s="11">
        <f xml:space="preserve">      4900</f>
        <v>4900</v>
      </c>
      <c r="D586" s="12">
        <f t="shared" si="9"/>
        <v>0</v>
      </c>
    </row>
    <row r="587" spans="1:4" x14ac:dyDescent="0.35">
      <c r="A587" s="11" t="s">
        <v>1456</v>
      </c>
      <c r="B587" s="11">
        <f xml:space="preserve">      3800</f>
        <v>3800</v>
      </c>
      <c r="D587" s="12">
        <f t="shared" si="9"/>
        <v>0</v>
      </c>
    </row>
    <row r="588" spans="1:4" x14ac:dyDescent="0.35">
      <c r="A588" s="11" t="s">
        <v>663</v>
      </c>
      <c r="B588" s="11">
        <f xml:space="preserve">      5300</f>
        <v>5300</v>
      </c>
      <c r="D588" s="12">
        <f t="shared" si="9"/>
        <v>0</v>
      </c>
    </row>
    <row r="589" spans="1:4" x14ac:dyDescent="0.35">
      <c r="A589" s="11" t="s">
        <v>1031</v>
      </c>
      <c r="B589" s="11">
        <f xml:space="preserve">      4000</f>
        <v>4000</v>
      </c>
      <c r="D589" s="12">
        <f t="shared" si="9"/>
        <v>0</v>
      </c>
    </row>
    <row r="590" spans="1:4" x14ac:dyDescent="0.35">
      <c r="A590" s="11" t="s">
        <v>49</v>
      </c>
      <c r="B590" s="11">
        <f xml:space="preserve">      2500</f>
        <v>2500</v>
      </c>
      <c r="D590" s="12">
        <f t="shared" si="9"/>
        <v>0</v>
      </c>
    </row>
    <row r="591" spans="1:4" x14ac:dyDescent="0.35">
      <c r="A591" s="11" t="s">
        <v>745</v>
      </c>
      <c r="B591" s="11">
        <f xml:space="preserve">      5850</f>
        <v>5850</v>
      </c>
      <c r="D591" s="12">
        <f t="shared" si="9"/>
        <v>0</v>
      </c>
    </row>
    <row r="592" spans="1:4" x14ac:dyDescent="0.35">
      <c r="A592" s="11" t="s">
        <v>1077</v>
      </c>
      <c r="B592" s="11">
        <f xml:space="preserve">     17900</f>
        <v>17900</v>
      </c>
      <c r="D592" s="12">
        <f t="shared" si="9"/>
        <v>0</v>
      </c>
    </row>
    <row r="593" spans="1:4" x14ac:dyDescent="0.35">
      <c r="A593" s="11" t="s">
        <v>1319</v>
      </c>
      <c r="B593" s="11">
        <f xml:space="preserve">     21990</f>
        <v>21990</v>
      </c>
      <c r="D593" s="12">
        <f t="shared" si="9"/>
        <v>0</v>
      </c>
    </row>
    <row r="594" spans="1:4" x14ac:dyDescent="0.35">
      <c r="A594" s="11" t="s">
        <v>1461</v>
      </c>
      <c r="B594" s="11">
        <f xml:space="preserve">     42200</f>
        <v>42200</v>
      </c>
      <c r="D594" s="12">
        <f t="shared" si="9"/>
        <v>0</v>
      </c>
    </row>
    <row r="595" spans="1:4" x14ac:dyDescent="0.35">
      <c r="A595" s="11" t="s">
        <v>938</v>
      </c>
      <c r="B595" s="11">
        <f xml:space="preserve">     46500</f>
        <v>46500</v>
      </c>
      <c r="D595" s="12">
        <f t="shared" si="9"/>
        <v>0</v>
      </c>
    </row>
    <row r="596" spans="1:4" x14ac:dyDescent="0.35">
      <c r="A596" s="11" t="s">
        <v>145</v>
      </c>
      <c r="B596" s="11">
        <f xml:space="preserve">      5300</f>
        <v>5300</v>
      </c>
      <c r="D596" s="12">
        <f t="shared" si="9"/>
        <v>0</v>
      </c>
    </row>
    <row r="597" spans="1:4" x14ac:dyDescent="0.35">
      <c r="A597" s="11" t="s">
        <v>822</v>
      </c>
      <c r="B597" s="11">
        <f xml:space="preserve">      4500</f>
        <v>4500</v>
      </c>
      <c r="D597" s="12">
        <f t="shared" si="9"/>
        <v>0</v>
      </c>
    </row>
    <row r="598" spans="1:4" x14ac:dyDescent="0.35">
      <c r="A598" s="11" t="s">
        <v>366</v>
      </c>
      <c r="B598" s="11">
        <f xml:space="preserve">     58100</f>
        <v>58100</v>
      </c>
      <c r="D598" s="12">
        <f t="shared" si="9"/>
        <v>0</v>
      </c>
    </row>
    <row r="599" spans="1:4" x14ac:dyDescent="0.35">
      <c r="A599" s="11" t="s">
        <v>366</v>
      </c>
      <c r="B599" s="11">
        <f xml:space="preserve">     56900</f>
        <v>56900</v>
      </c>
      <c r="D599" s="12">
        <f t="shared" si="9"/>
        <v>0</v>
      </c>
    </row>
    <row r="600" spans="1:4" x14ac:dyDescent="0.35">
      <c r="A600" s="11" t="s">
        <v>187</v>
      </c>
      <c r="B600" s="11">
        <f xml:space="preserve">    100000</f>
        <v>100000</v>
      </c>
      <c r="D600" s="12">
        <f t="shared" si="9"/>
        <v>0</v>
      </c>
    </row>
    <row r="601" spans="1:4" x14ac:dyDescent="0.35">
      <c r="A601" s="11" t="s">
        <v>257</v>
      </c>
      <c r="B601" s="11">
        <f xml:space="preserve">    204200</f>
        <v>204200</v>
      </c>
      <c r="D601" s="12">
        <f t="shared" si="9"/>
        <v>0</v>
      </c>
    </row>
    <row r="602" spans="1:4" x14ac:dyDescent="0.35">
      <c r="A602" s="11" t="s">
        <v>1368</v>
      </c>
      <c r="B602" s="11">
        <f xml:space="preserve">     36300</f>
        <v>36300</v>
      </c>
      <c r="D602" s="12">
        <f t="shared" si="9"/>
        <v>0</v>
      </c>
    </row>
    <row r="603" spans="1:4" x14ac:dyDescent="0.35">
      <c r="A603" s="11" t="s">
        <v>1369</v>
      </c>
      <c r="B603" s="11">
        <f xml:space="preserve">     28400</f>
        <v>28400</v>
      </c>
      <c r="D603" s="12">
        <f t="shared" si="9"/>
        <v>0</v>
      </c>
    </row>
    <row r="604" spans="1:4" x14ac:dyDescent="0.35">
      <c r="A604" s="11" t="s">
        <v>622</v>
      </c>
      <c r="B604" s="11">
        <f xml:space="preserve">      2500</f>
        <v>2500</v>
      </c>
      <c r="D604" s="12">
        <f t="shared" si="9"/>
        <v>0</v>
      </c>
    </row>
    <row r="605" spans="1:4" x14ac:dyDescent="0.35">
      <c r="A605" s="11" t="s">
        <v>1481</v>
      </c>
      <c r="B605" s="11">
        <f xml:space="preserve">    165600</f>
        <v>165600</v>
      </c>
      <c r="D605" s="12">
        <f t="shared" si="9"/>
        <v>0</v>
      </c>
    </row>
    <row r="606" spans="1:4" x14ac:dyDescent="0.35">
      <c r="A606" s="11" t="s">
        <v>146</v>
      </c>
      <c r="B606" s="11">
        <f xml:space="preserve">     35300</f>
        <v>35300</v>
      </c>
      <c r="D606" s="12">
        <f t="shared" si="9"/>
        <v>0</v>
      </c>
    </row>
    <row r="607" spans="1:4" x14ac:dyDescent="0.35">
      <c r="A607" s="11" t="s">
        <v>146</v>
      </c>
      <c r="B607" s="11">
        <f xml:space="preserve">     33400</f>
        <v>33400</v>
      </c>
      <c r="D607" s="12">
        <f t="shared" si="9"/>
        <v>0</v>
      </c>
    </row>
    <row r="608" spans="1:4" x14ac:dyDescent="0.35">
      <c r="A608" s="11" t="s">
        <v>433</v>
      </c>
      <c r="B608" s="11">
        <f xml:space="preserve">     11400</f>
        <v>11400</v>
      </c>
      <c r="D608" s="12">
        <f t="shared" si="9"/>
        <v>0</v>
      </c>
    </row>
    <row r="609" spans="1:4" x14ac:dyDescent="0.35">
      <c r="A609" s="11" t="s">
        <v>117</v>
      </c>
      <c r="B609" s="11">
        <f xml:space="preserve">     12900</f>
        <v>12900</v>
      </c>
      <c r="D609" s="12">
        <f t="shared" si="9"/>
        <v>0</v>
      </c>
    </row>
    <row r="610" spans="1:4" x14ac:dyDescent="0.35">
      <c r="A610" s="11" t="s">
        <v>762</v>
      </c>
      <c r="B610" s="11">
        <f xml:space="preserve">     21900</f>
        <v>21900</v>
      </c>
      <c r="D610" s="12">
        <f t="shared" si="9"/>
        <v>0</v>
      </c>
    </row>
    <row r="611" spans="1:4" x14ac:dyDescent="0.35">
      <c r="A611" s="11" t="s">
        <v>1370</v>
      </c>
      <c r="B611" s="11">
        <f xml:space="preserve">     19300</f>
        <v>19300</v>
      </c>
      <c r="D611" s="12">
        <f t="shared" si="9"/>
        <v>0</v>
      </c>
    </row>
    <row r="612" spans="1:4" x14ac:dyDescent="0.35">
      <c r="A612" s="11" t="s">
        <v>1386</v>
      </c>
      <c r="B612" s="11">
        <f xml:space="preserve">     24800</f>
        <v>24800</v>
      </c>
      <c r="D612" s="12">
        <f t="shared" si="9"/>
        <v>0</v>
      </c>
    </row>
    <row r="613" spans="1:4" x14ac:dyDescent="0.35">
      <c r="A613" s="11" t="s">
        <v>664</v>
      </c>
      <c r="B613" s="11">
        <f xml:space="preserve">     25800</f>
        <v>25800</v>
      </c>
      <c r="D613" s="12">
        <f t="shared" si="9"/>
        <v>0</v>
      </c>
    </row>
    <row r="614" spans="1:4" x14ac:dyDescent="0.35">
      <c r="A614" s="11" t="s">
        <v>1078</v>
      </c>
      <c r="B614" s="11">
        <f xml:space="preserve">     39600</f>
        <v>39600</v>
      </c>
      <c r="D614" s="12">
        <f t="shared" si="9"/>
        <v>0</v>
      </c>
    </row>
    <row r="615" spans="1:4" x14ac:dyDescent="0.35">
      <c r="A615" s="11" t="s">
        <v>1032</v>
      </c>
      <c r="B615" s="11">
        <f xml:space="preserve">     48900</f>
        <v>48900</v>
      </c>
      <c r="D615" s="12">
        <f t="shared" si="9"/>
        <v>0</v>
      </c>
    </row>
    <row r="616" spans="1:4" x14ac:dyDescent="0.35">
      <c r="A616" s="11" t="s">
        <v>286</v>
      </c>
      <c r="B616" s="11">
        <f xml:space="preserve">     49000</f>
        <v>49000</v>
      </c>
      <c r="D616" s="12">
        <f t="shared" si="9"/>
        <v>0</v>
      </c>
    </row>
    <row r="617" spans="1:4" x14ac:dyDescent="0.35">
      <c r="A617" s="11" t="s">
        <v>69</v>
      </c>
      <c r="B617" s="11">
        <f xml:space="preserve">     43300</f>
        <v>43300</v>
      </c>
      <c r="D617" s="12">
        <f t="shared" si="9"/>
        <v>0</v>
      </c>
    </row>
    <row r="618" spans="1:4" x14ac:dyDescent="0.35">
      <c r="A618" s="11" t="s">
        <v>69</v>
      </c>
      <c r="B618" s="11">
        <f xml:space="preserve">     43300</f>
        <v>43300</v>
      </c>
      <c r="D618" s="12">
        <f t="shared" si="9"/>
        <v>0</v>
      </c>
    </row>
    <row r="619" spans="1:4" x14ac:dyDescent="0.35">
      <c r="A619" s="11" t="s">
        <v>464</v>
      </c>
      <c r="B619" s="11">
        <f xml:space="preserve">     75400</f>
        <v>75400</v>
      </c>
      <c r="D619" s="12">
        <f t="shared" si="9"/>
        <v>0</v>
      </c>
    </row>
    <row r="620" spans="1:4" x14ac:dyDescent="0.35">
      <c r="A620" s="11" t="s">
        <v>10</v>
      </c>
      <c r="B620" s="11">
        <f xml:space="preserve">     10000</f>
        <v>10000</v>
      </c>
      <c r="D620" s="12">
        <f t="shared" si="9"/>
        <v>0</v>
      </c>
    </row>
    <row r="621" spans="1:4" x14ac:dyDescent="0.35">
      <c r="A621" s="11" t="s">
        <v>376</v>
      </c>
      <c r="B621" s="11">
        <f xml:space="preserve">    111900</f>
        <v>111900</v>
      </c>
      <c r="D621" s="12">
        <f t="shared" si="9"/>
        <v>0</v>
      </c>
    </row>
    <row r="622" spans="1:4" x14ac:dyDescent="0.35">
      <c r="A622" s="11" t="s">
        <v>376</v>
      </c>
      <c r="B622" s="11">
        <f xml:space="preserve">    110900</f>
        <v>110900</v>
      </c>
      <c r="D622" s="12">
        <f t="shared" si="9"/>
        <v>0</v>
      </c>
    </row>
    <row r="623" spans="1:4" x14ac:dyDescent="0.35">
      <c r="A623" s="11" t="s">
        <v>908</v>
      </c>
      <c r="B623" s="11">
        <f xml:space="preserve">    103500</f>
        <v>103500</v>
      </c>
      <c r="D623" s="12">
        <f t="shared" si="9"/>
        <v>0</v>
      </c>
    </row>
    <row r="624" spans="1:4" x14ac:dyDescent="0.35">
      <c r="A624" s="11" t="s">
        <v>908</v>
      </c>
      <c r="B624" s="11">
        <f xml:space="preserve">    103500</f>
        <v>103500</v>
      </c>
      <c r="D624" s="12">
        <f t="shared" si="9"/>
        <v>0</v>
      </c>
    </row>
    <row r="625" spans="1:4" x14ac:dyDescent="0.35">
      <c r="A625" s="11" t="s">
        <v>1320</v>
      </c>
      <c r="B625" s="11">
        <f xml:space="preserve">     42500</f>
        <v>42500</v>
      </c>
      <c r="D625" s="12">
        <f t="shared" si="9"/>
        <v>0</v>
      </c>
    </row>
    <row r="626" spans="1:4" x14ac:dyDescent="0.35">
      <c r="A626" s="11" t="s">
        <v>237</v>
      </c>
      <c r="B626" s="11">
        <f xml:space="preserve">     40900</f>
        <v>40900</v>
      </c>
      <c r="D626" s="12">
        <f t="shared" si="9"/>
        <v>0</v>
      </c>
    </row>
    <row r="627" spans="1:4" x14ac:dyDescent="0.35">
      <c r="A627" s="11" t="s">
        <v>237</v>
      </c>
      <c r="B627" s="11">
        <f xml:space="preserve">     39900</f>
        <v>39900</v>
      </c>
      <c r="D627" s="12">
        <f t="shared" si="9"/>
        <v>0</v>
      </c>
    </row>
    <row r="628" spans="1:4" x14ac:dyDescent="0.35">
      <c r="A628" s="11" t="s">
        <v>237</v>
      </c>
      <c r="B628" s="11">
        <f xml:space="preserve">     39900</f>
        <v>39900</v>
      </c>
      <c r="D628" s="12">
        <f t="shared" si="9"/>
        <v>0</v>
      </c>
    </row>
    <row r="629" spans="1:4" x14ac:dyDescent="0.35">
      <c r="A629" s="11" t="s">
        <v>221</v>
      </c>
      <c r="B629" s="11">
        <f xml:space="preserve">     45000</f>
        <v>45000</v>
      </c>
      <c r="D629" s="12">
        <f t="shared" si="9"/>
        <v>0</v>
      </c>
    </row>
    <row r="630" spans="1:4" x14ac:dyDescent="0.35">
      <c r="A630" s="11" t="s">
        <v>665</v>
      </c>
      <c r="B630" s="11">
        <f xml:space="preserve">     91900</f>
        <v>91900</v>
      </c>
      <c r="D630" s="12">
        <f t="shared" si="9"/>
        <v>0</v>
      </c>
    </row>
    <row r="631" spans="1:4" x14ac:dyDescent="0.35">
      <c r="A631" s="11" t="s">
        <v>665</v>
      </c>
      <c r="B631" s="11">
        <f xml:space="preserve">     91300</f>
        <v>91300</v>
      </c>
      <c r="D631" s="12">
        <f t="shared" si="9"/>
        <v>0</v>
      </c>
    </row>
    <row r="632" spans="1:4" x14ac:dyDescent="0.35">
      <c r="A632" s="11" t="s">
        <v>1482</v>
      </c>
      <c r="B632" s="11">
        <f xml:space="preserve">     47200</f>
        <v>47200</v>
      </c>
      <c r="D632" s="12">
        <f t="shared" si="9"/>
        <v>0</v>
      </c>
    </row>
    <row r="633" spans="1:4" x14ac:dyDescent="0.35">
      <c r="A633" s="11" t="s">
        <v>246</v>
      </c>
      <c r="B633" s="11">
        <f xml:space="preserve">     35800</f>
        <v>35800</v>
      </c>
      <c r="D633" s="12">
        <f t="shared" si="9"/>
        <v>0</v>
      </c>
    </row>
    <row r="634" spans="1:4" x14ac:dyDescent="0.35">
      <c r="A634" s="11" t="s">
        <v>225</v>
      </c>
      <c r="B634" s="11">
        <f xml:space="preserve">     45800</f>
        <v>45800</v>
      </c>
      <c r="D634" s="12">
        <f t="shared" si="9"/>
        <v>0</v>
      </c>
    </row>
    <row r="635" spans="1:4" x14ac:dyDescent="0.35">
      <c r="A635" s="11" t="s">
        <v>261</v>
      </c>
      <c r="B635" s="11">
        <f xml:space="preserve">    138800</f>
        <v>138800</v>
      </c>
      <c r="D635" s="12">
        <f t="shared" si="9"/>
        <v>0</v>
      </c>
    </row>
    <row r="636" spans="1:4" x14ac:dyDescent="0.35">
      <c r="A636" s="11" t="s">
        <v>261</v>
      </c>
      <c r="B636" s="11">
        <f xml:space="preserve">    135500</f>
        <v>135500</v>
      </c>
      <c r="D636" s="12">
        <f t="shared" si="9"/>
        <v>0</v>
      </c>
    </row>
    <row r="637" spans="1:4" x14ac:dyDescent="0.35">
      <c r="A637" s="11" t="s">
        <v>1033</v>
      </c>
      <c r="B637" s="11">
        <f xml:space="preserve">      2200</f>
        <v>2200</v>
      </c>
      <c r="D637" s="12">
        <f t="shared" si="9"/>
        <v>0</v>
      </c>
    </row>
    <row r="638" spans="1:4" x14ac:dyDescent="0.35">
      <c r="A638" s="11" t="s">
        <v>1012</v>
      </c>
      <c r="B638" s="11">
        <f xml:space="preserve">     93600</f>
        <v>93600</v>
      </c>
      <c r="D638" s="12">
        <f t="shared" si="9"/>
        <v>0</v>
      </c>
    </row>
    <row r="639" spans="1:4" x14ac:dyDescent="0.35">
      <c r="A639" s="11" t="s">
        <v>702</v>
      </c>
      <c r="B639" s="11">
        <f xml:space="preserve">      1500</f>
        <v>1500</v>
      </c>
      <c r="D639" s="12">
        <f t="shared" si="9"/>
        <v>0</v>
      </c>
    </row>
    <row r="640" spans="1:4" x14ac:dyDescent="0.35">
      <c r="A640" s="11" t="s">
        <v>702</v>
      </c>
      <c r="B640" s="11">
        <f xml:space="preserve">      1550</f>
        <v>1550</v>
      </c>
      <c r="D640" s="12">
        <f t="shared" si="9"/>
        <v>0</v>
      </c>
    </row>
    <row r="641" spans="1:4" x14ac:dyDescent="0.35">
      <c r="A641" s="11" t="s">
        <v>1543</v>
      </c>
      <c r="B641" s="11">
        <f xml:space="preserve">      3700</f>
        <v>3700</v>
      </c>
      <c r="D641" s="12">
        <f t="shared" si="9"/>
        <v>0</v>
      </c>
    </row>
    <row r="642" spans="1:4" x14ac:dyDescent="0.35">
      <c r="A642" s="11" t="s">
        <v>730</v>
      </c>
      <c r="B642" s="11">
        <f xml:space="preserve">     99800</f>
        <v>99800</v>
      </c>
      <c r="D642" s="12">
        <f t="shared" si="9"/>
        <v>0</v>
      </c>
    </row>
    <row r="643" spans="1:4" x14ac:dyDescent="0.35">
      <c r="A643" s="11" t="s">
        <v>188</v>
      </c>
      <c r="B643" s="11">
        <f xml:space="preserve">       990</f>
        <v>990</v>
      </c>
      <c r="D643" s="12">
        <f t="shared" si="9"/>
        <v>0</v>
      </c>
    </row>
    <row r="644" spans="1:4" x14ac:dyDescent="0.35">
      <c r="A644" s="11" t="s">
        <v>188</v>
      </c>
      <c r="B644" s="11">
        <f xml:space="preserve">      1080</f>
        <v>1080</v>
      </c>
      <c r="D644" s="12">
        <f t="shared" si="9"/>
        <v>0</v>
      </c>
    </row>
    <row r="645" spans="1:4" x14ac:dyDescent="0.35">
      <c r="A645" s="11" t="s">
        <v>783</v>
      </c>
      <c r="B645" s="11">
        <f xml:space="preserve">     21990</f>
        <v>21990</v>
      </c>
      <c r="D645" s="12">
        <f t="shared" ref="D645:D708" si="10">C645*B645</f>
        <v>0</v>
      </c>
    </row>
    <row r="646" spans="1:4" x14ac:dyDescent="0.35">
      <c r="A646" s="11" t="s">
        <v>1462</v>
      </c>
      <c r="B646" s="11">
        <f xml:space="preserve">      2100</f>
        <v>2100</v>
      </c>
      <c r="D646" s="12">
        <f t="shared" si="10"/>
        <v>0</v>
      </c>
    </row>
    <row r="647" spans="1:4" x14ac:dyDescent="0.35">
      <c r="A647" s="11" t="s">
        <v>1321</v>
      </c>
      <c r="B647" s="11">
        <f xml:space="preserve">     44900</f>
        <v>44900</v>
      </c>
      <c r="D647" s="12">
        <f t="shared" si="10"/>
        <v>0</v>
      </c>
    </row>
    <row r="648" spans="1:4" x14ac:dyDescent="0.35">
      <c r="A648" s="11" t="s">
        <v>442</v>
      </c>
      <c r="B648" s="11">
        <f xml:space="preserve">     37300</f>
        <v>37300</v>
      </c>
      <c r="D648" s="12">
        <f t="shared" si="10"/>
        <v>0</v>
      </c>
    </row>
    <row r="649" spans="1:4" x14ac:dyDescent="0.35">
      <c r="A649" s="11" t="s">
        <v>1483</v>
      </c>
      <c r="B649" s="11">
        <f xml:space="preserve">    167900</f>
        <v>167900</v>
      </c>
      <c r="D649" s="12">
        <f t="shared" si="10"/>
        <v>0</v>
      </c>
    </row>
    <row r="650" spans="1:4" x14ac:dyDescent="0.35">
      <c r="A650" s="11" t="s">
        <v>619</v>
      </c>
      <c r="B650" s="11">
        <f xml:space="preserve">     20600</f>
        <v>20600</v>
      </c>
      <c r="D650" s="12">
        <f t="shared" si="10"/>
        <v>0</v>
      </c>
    </row>
    <row r="651" spans="1:4" x14ac:dyDescent="0.35">
      <c r="A651" s="11" t="s">
        <v>731</v>
      </c>
      <c r="B651" s="11">
        <f xml:space="preserve">     39800</f>
        <v>39800</v>
      </c>
      <c r="D651" s="12">
        <f t="shared" si="10"/>
        <v>0</v>
      </c>
    </row>
    <row r="652" spans="1:4" x14ac:dyDescent="0.35">
      <c r="A652" s="11" t="s">
        <v>127</v>
      </c>
      <c r="B652" s="11">
        <f xml:space="preserve">     50000</f>
        <v>50000</v>
      </c>
      <c r="D652" s="12">
        <f t="shared" si="10"/>
        <v>0</v>
      </c>
    </row>
    <row r="653" spans="1:4" x14ac:dyDescent="0.35">
      <c r="A653" s="11" t="s">
        <v>291</v>
      </c>
      <c r="B653" s="11">
        <f xml:space="preserve">     12600</f>
        <v>12600</v>
      </c>
      <c r="D653" s="12">
        <f t="shared" si="10"/>
        <v>0</v>
      </c>
    </row>
    <row r="654" spans="1:4" x14ac:dyDescent="0.35">
      <c r="A654" s="11" t="s">
        <v>291</v>
      </c>
      <c r="B654" s="11">
        <f xml:space="preserve">     13700</f>
        <v>13700</v>
      </c>
      <c r="D654" s="12">
        <f t="shared" si="10"/>
        <v>0</v>
      </c>
    </row>
    <row r="655" spans="1:4" x14ac:dyDescent="0.35">
      <c r="A655" s="11" t="s">
        <v>371</v>
      </c>
      <c r="B655" s="11">
        <f xml:space="preserve">      7900</f>
        <v>7900</v>
      </c>
      <c r="D655" s="12">
        <f t="shared" si="10"/>
        <v>0</v>
      </c>
    </row>
    <row r="656" spans="1:4" x14ac:dyDescent="0.35">
      <c r="A656" s="11" t="s">
        <v>371</v>
      </c>
      <c r="B656" s="11">
        <f xml:space="preserve">      7500</f>
        <v>7500</v>
      </c>
      <c r="D656" s="12">
        <f t="shared" si="10"/>
        <v>0</v>
      </c>
    </row>
    <row r="657" spans="1:4" x14ac:dyDescent="0.35">
      <c r="A657" s="11" t="s">
        <v>371</v>
      </c>
      <c r="B657" s="11">
        <f xml:space="preserve">      7500</f>
        <v>7500</v>
      </c>
      <c r="D657" s="12">
        <f t="shared" si="10"/>
        <v>0</v>
      </c>
    </row>
    <row r="658" spans="1:4" x14ac:dyDescent="0.35">
      <c r="A658" s="11" t="s">
        <v>1188</v>
      </c>
      <c r="B658" s="11">
        <f xml:space="preserve">     30500</f>
        <v>30500</v>
      </c>
      <c r="D658" s="12">
        <f t="shared" si="10"/>
        <v>0</v>
      </c>
    </row>
    <row r="659" spans="1:4" x14ac:dyDescent="0.35">
      <c r="A659" s="11" t="s">
        <v>1188</v>
      </c>
      <c r="B659" s="11">
        <f xml:space="preserve">     30500</f>
        <v>30500</v>
      </c>
      <c r="D659" s="12">
        <f t="shared" si="10"/>
        <v>0</v>
      </c>
    </row>
    <row r="660" spans="1:4" x14ac:dyDescent="0.35">
      <c r="A660" s="11" t="s">
        <v>829</v>
      </c>
      <c r="B660" s="11">
        <f xml:space="preserve">     30500</f>
        <v>30500</v>
      </c>
      <c r="D660" s="12">
        <f t="shared" si="10"/>
        <v>0</v>
      </c>
    </row>
    <row r="661" spans="1:4" x14ac:dyDescent="0.35">
      <c r="A661" s="11" t="s">
        <v>460</v>
      </c>
      <c r="B661" s="11">
        <f xml:space="preserve">     30500</f>
        <v>30500</v>
      </c>
      <c r="D661" s="12">
        <f t="shared" si="10"/>
        <v>0</v>
      </c>
    </row>
    <row r="662" spans="1:4" x14ac:dyDescent="0.35">
      <c r="A662" s="11" t="s">
        <v>847</v>
      </c>
      <c r="B662" s="11">
        <f xml:space="preserve">      9990</f>
        <v>9990</v>
      </c>
      <c r="D662" s="12">
        <f t="shared" si="10"/>
        <v>0</v>
      </c>
    </row>
    <row r="663" spans="1:4" x14ac:dyDescent="0.35">
      <c r="A663" s="11" t="s">
        <v>386</v>
      </c>
      <c r="B663" s="11">
        <f xml:space="preserve">     21000</f>
        <v>21000</v>
      </c>
      <c r="D663" s="12">
        <f t="shared" si="10"/>
        <v>0</v>
      </c>
    </row>
    <row r="664" spans="1:4" x14ac:dyDescent="0.35">
      <c r="A664" s="11" t="s">
        <v>153</v>
      </c>
      <c r="B664" s="11">
        <f xml:space="preserve">     13600</f>
        <v>13600</v>
      </c>
      <c r="D664" s="12">
        <f t="shared" si="10"/>
        <v>0</v>
      </c>
    </row>
    <row r="665" spans="1:4" x14ac:dyDescent="0.35">
      <c r="A665" s="11" t="s">
        <v>414</v>
      </c>
      <c r="B665" s="11">
        <f xml:space="preserve">      5000</f>
        <v>5000</v>
      </c>
      <c r="D665" s="12">
        <f t="shared" si="10"/>
        <v>0</v>
      </c>
    </row>
    <row r="666" spans="1:4" x14ac:dyDescent="0.35">
      <c r="A666" s="11" t="s">
        <v>512</v>
      </c>
      <c r="B666" s="11">
        <f xml:space="preserve">      4100</f>
        <v>4100</v>
      </c>
      <c r="D666" s="12">
        <f t="shared" si="10"/>
        <v>0</v>
      </c>
    </row>
    <row r="667" spans="1:4" x14ac:dyDescent="0.35">
      <c r="A667" s="11" t="s">
        <v>1079</v>
      </c>
      <c r="B667" s="11">
        <f xml:space="preserve">      9800</f>
        <v>9800</v>
      </c>
      <c r="D667" s="12">
        <f t="shared" si="10"/>
        <v>0</v>
      </c>
    </row>
    <row r="668" spans="1:4" x14ac:dyDescent="0.35">
      <c r="A668" s="11" t="s">
        <v>1431</v>
      </c>
      <c r="B668" s="11">
        <f xml:space="preserve">     31700</f>
        <v>31700</v>
      </c>
      <c r="D668" s="12">
        <f t="shared" si="10"/>
        <v>0</v>
      </c>
    </row>
    <row r="669" spans="1:4" x14ac:dyDescent="0.35">
      <c r="A669" s="11" t="s">
        <v>1017</v>
      </c>
      <c r="B669" s="11">
        <f xml:space="preserve">     42700</f>
        <v>42700</v>
      </c>
      <c r="D669" s="12">
        <f t="shared" si="10"/>
        <v>0</v>
      </c>
    </row>
    <row r="670" spans="1:4" x14ac:dyDescent="0.35">
      <c r="A670" s="11" t="s">
        <v>909</v>
      </c>
      <c r="B670" s="11">
        <f xml:space="preserve">     65000</f>
        <v>65000</v>
      </c>
      <c r="D670" s="12">
        <f t="shared" si="10"/>
        <v>0</v>
      </c>
    </row>
    <row r="671" spans="1:4" x14ac:dyDescent="0.35">
      <c r="A671" s="11" t="s">
        <v>590</v>
      </c>
      <c r="B671" s="11">
        <f xml:space="preserve">     72500</f>
        <v>72500</v>
      </c>
      <c r="D671" s="12">
        <f t="shared" si="10"/>
        <v>0</v>
      </c>
    </row>
    <row r="672" spans="1:4" x14ac:dyDescent="0.35">
      <c r="A672" s="11" t="s">
        <v>1484</v>
      </c>
      <c r="B672" s="11">
        <f xml:space="preserve">    110500</f>
        <v>110500</v>
      </c>
      <c r="D672" s="12">
        <f t="shared" si="10"/>
        <v>0</v>
      </c>
    </row>
    <row r="673" spans="1:4" x14ac:dyDescent="0.35">
      <c r="A673" s="11" t="s">
        <v>394</v>
      </c>
      <c r="B673" s="11">
        <f xml:space="preserve">     10500</f>
        <v>10500</v>
      </c>
      <c r="D673" s="12">
        <f t="shared" si="10"/>
        <v>0</v>
      </c>
    </row>
    <row r="674" spans="1:4" x14ac:dyDescent="0.35">
      <c r="A674" s="11" t="s">
        <v>394</v>
      </c>
      <c r="B674" s="11">
        <f xml:space="preserve">     10500</f>
        <v>10500</v>
      </c>
      <c r="D674" s="12">
        <f t="shared" si="10"/>
        <v>0</v>
      </c>
    </row>
    <row r="675" spans="1:4" x14ac:dyDescent="0.35">
      <c r="A675" s="11" t="s">
        <v>455</v>
      </c>
      <c r="B675" s="11">
        <f xml:space="preserve">     29600</f>
        <v>29600</v>
      </c>
      <c r="D675" s="12">
        <f t="shared" si="10"/>
        <v>0</v>
      </c>
    </row>
    <row r="676" spans="1:4" x14ac:dyDescent="0.35">
      <c r="A676" s="11" t="s">
        <v>222</v>
      </c>
      <c r="B676" s="11">
        <f xml:space="preserve">      4700</f>
        <v>4700</v>
      </c>
      <c r="D676" s="12">
        <f t="shared" si="10"/>
        <v>0</v>
      </c>
    </row>
    <row r="677" spans="1:4" x14ac:dyDescent="0.35">
      <c r="A677" s="11" t="s">
        <v>222</v>
      </c>
      <c r="B677" s="11">
        <f xml:space="preserve">      4500</f>
        <v>4500</v>
      </c>
      <c r="D677" s="12">
        <f t="shared" si="10"/>
        <v>0</v>
      </c>
    </row>
    <row r="678" spans="1:4" x14ac:dyDescent="0.35">
      <c r="A678" s="11" t="s">
        <v>149</v>
      </c>
      <c r="B678" s="11">
        <f xml:space="preserve">     11700</f>
        <v>11700</v>
      </c>
      <c r="D678" s="12">
        <f t="shared" si="10"/>
        <v>0</v>
      </c>
    </row>
    <row r="679" spans="1:4" x14ac:dyDescent="0.35">
      <c r="A679" s="11" t="s">
        <v>1245</v>
      </c>
      <c r="B679" s="11">
        <f xml:space="preserve">      8100</f>
        <v>8100</v>
      </c>
      <c r="D679" s="12">
        <f t="shared" si="10"/>
        <v>0</v>
      </c>
    </row>
    <row r="680" spans="1:4" x14ac:dyDescent="0.35">
      <c r="A680" s="11" t="s">
        <v>465</v>
      </c>
      <c r="B680" s="11">
        <f xml:space="preserve">     62500</f>
        <v>62500</v>
      </c>
      <c r="D680" s="12">
        <f t="shared" si="10"/>
        <v>0</v>
      </c>
    </row>
    <row r="681" spans="1:4" x14ac:dyDescent="0.35">
      <c r="A681" s="11" t="s">
        <v>139</v>
      </c>
      <c r="B681" s="11">
        <f xml:space="preserve">     62100</f>
        <v>62100</v>
      </c>
      <c r="D681" s="12">
        <f t="shared" si="10"/>
        <v>0</v>
      </c>
    </row>
    <row r="682" spans="1:4" x14ac:dyDescent="0.35">
      <c r="A682" s="11" t="s">
        <v>1080</v>
      </c>
      <c r="B682" s="11">
        <f xml:space="preserve">     12600</f>
        <v>12600</v>
      </c>
      <c r="D682" s="12">
        <f t="shared" si="10"/>
        <v>0</v>
      </c>
    </row>
    <row r="683" spans="1:4" x14ac:dyDescent="0.35">
      <c r="A683" s="11" t="s">
        <v>967</v>
      </c>
      <c r="B683" s="11">
        <f xml:space="preserve">     12700</f>
        <v>12700</v>
      </c>
      <c r="D683" s="12">
        <f t="shared" si="10"/>
        <v>0</v>
      </c>
    </row>
    <row r="684" spans="1:4" x14ac:dyDescent="0.35">
      <c r="A684" s="11" t="s">
        <v>967</v>
      </c>
      <c r="B684" s="11">
        <f xml:space="preserve">     12700</f>
        <v>12700</v>
      </c>
      <c r="D684" s="12">
        <f t="shared" si="10"/>
        <v>0</v>
      </c>
    </row>
    <row r="685" spans="1:4" x14ac:dyDescent="0.35">
      <c r="A685" s="11" t="s">
        <v>56</v>
      </c>
      <c r="B685" s="11">
        <f xml:space="preserve">     12600</f>
        <v>12600</v>
      </c>
      <c r="D685" s="12">
        <f t="shared" si="10"/>
        <v>0</v>
      </c>
    </row>
    <row r="686" spans="1:4" x14ac:dyDescent="0.35">
      <c r="A686" s="11" t="s">
        <v>56</v>
      </c>
      <c r="B686" s="11">
        <f xml:space="preserve">     12700</f>
        <v>12700</v>
      </c>
      <c r="D686" s="12">
        <f t="shared" si="10"/>
        <v>0</v>
      </c>
    </row>
    <row r="687" spans="1:4" x14ac:dyDescent="0.35">
      <c r="A687" s="11" t="s">
        <v>784</v>
      </c>
      <c r="B687" s="11">
        <f xml:space="preserve">     98990</f>
        <v>98990</v>
      </c>
      <c r="D687" s="12">
        <f t="shared" si="10"/>
        <v>0</v>
      </c>
    </row>
    <row r="688" spans="1:4" x14ac:dyDescent="0.35">
      <c r="A688" s="11" t="s">
        <v>1034</v>
      </c>
      <c r="B688" s="11">
        <f xml:space="preserve">     49500</f>
        <v>49500</v>
      </c>
      <c r="D688" s="12">
        <f t="shared" si="10"/>
        <v>0</v>
      </c>
    </row>
    <row r="689" spans="1:4" x14ac:dyDescent="0.35">
      <c r="A689" s="11" t="s">
        <v>910</v>
      </c>
      <c r="B689" s="11">
        <f xml:space="preserve">     40500</f>
        <v>40500</v>
      </c>
      <c r="D689" s="12">
        <f t="shared" si="10"/>
        <v>0</v>
      </c>
    </row>
    <row r="690" spans="1:4" x14ac:dyDescent="0.35">
      <c r="A690" s="11" t="s">
        <v>189</v>
      </c>
      <c r="B690" s="11">
        <f xml:space="preserve">     46600</f>
        <v>46600</v>
      </c>
      <c r="D690" s="12">
        <f t="shared" si="10"/>
        <v>0</v>
      </c>
    </row>
    <row r="691" spans="1:4" x14ac:dyDescent="0.35">
      <c r="A691" s="11" t="s">
        <v>189</v>
      </c>
      <c r="B691" s="11">
        <f xml:space="preserve">     46600</f>
        <v>46600</v>
      </c>
      <c r="D691" s="12">
        <f t="shared" si="10"/>
        <v>0</v>
      </c>
    </row>
    <row r="692" spans="1:4" x14ac:dyDescent="0.35">
      <c r="A692" s="11" t="s">
        <v>848</v>
      </c>
      <c r="B692" s="11">
        <f xml:space="preserve">     32500</f>
        <v>32500</v>
      </c>
      <c r="D692" s="12">
        <f t="shared" si="10"/>
        <v>0</v>
      </c>
    </row>
    <row r="693" spans="1:4" x14ac:dyDescent="0.35">
      <c r="A693" s="11" t="s">
        <v>287</v>
      </c>
      <c r="B693" s="11">
        <f xml:space="preserve">     37900</f>
        <v>37900</v>
      </c>
      <c r="D693" s="12">
        <f t="shared" si="10"/>
        <v>0</v>
      </c>
    </row>
    <row r="694" spans="1:4" x14ac:dyDescent="0.35">
      <c r="A694" s="11" t="s">
        <v>968</v>
      </c>
      <c r="B694" s="11">
        <f xml:space="preserve">     22500</f>
        <v>22500</v>
      </c>
      <c r="D694" s="12">
        <f t="shared" si="10"/>
        <v>0</v>
      </c>
    </row>
    <row r="695" spans="1:4" x14ac:dyDescent="0.35">
      <c r="A695" s="11" t="s">
        <v>1124</v>
      </c>
      <c r="B695" s="11">
        <f xml:space="preserve">     18500</f>
        <v>18500</v>
      </c>
      <c r="D695" s="12">
        <f t="shared" si="10"/>
        <v>0</v>
      </c>
    </row>
    <row r="696" spans="1:4" x14ac:dyDescent="0.35">
      <c r="A696" s="11" t="s">
        <v>1125</v>
      </c>
      <c r="B696" s="11">
        <f xml:space="preserve">     16500</f>
        <v>16500</v>
      </c>
      <c r="D696" s="12">
        <f t="shared" si="10"/>
        <v>0</v>
      </c>
    </row>
    <row r="697" spans="1:4" x14ac:dyDescent="0.35">
      <c r="A697" s="11" t="s">
        <v>514</v>
      </c>
      <c r="B697" s="11">
        <f xml:space="preserve">     12500</f>
        <v>12500</v>
      </c>
      <c r="D697" s="12">
        <f t="shared" si="10"/>
        <v>0</v>
      </c>
    </row>
    <row r="698" spans="1:4" x14ac:dyDescent="0.35">
      <c r="A698" s="11" t="s">
        <v>387</v>
      </c>
      <c r="B698" s="11">
        <f xml:space="preserve">     27900</f>
        <v>27900</v>
      </c>
      <c r="D698" s="12">
        <f t="shared" si="10"/>
        <v>0</v>
      </c>
    </row>
    <row r="699" spans="1:4" x14ac:dyDescent="0.35">
      <c r="A699" s="11" t="s">
        <v>387</v>
      </c>
      <c r="B699" s="11">
        <f xml:space="preserve">     28400</f>
        <v>28400</v>
      </c>
      <c r="D699" s="12">
        <f t="shared" si="10"/>
        <v>0</v>
      </c>
    </row>
    <row r="700" spans="1:4" x14ac:dyDescent="0.35">
      <c r="A700" s="11" t="s">
        <v>666</v>
      </c>
      <c r="B700" s="11">
        <f xml:space="preserve">     16000</f>
        <v>16000</v>
      </c>
      <c r="D700" s="12">
        <f t="shared" si="10"/>
        <v>0</v>
      </c>
    </row>
    <row r="701" spans="1:4" x14ac:dyDescent="0.35">
      <c r="A701" s="11" t="s">
        <v>666</v>
      </c>
      <c r="B701" s="11">
        <f xml:space="preserve">     16400</f>
        <v>16400</v>
      </c>
      <c r="D701" s="12">
        <f t="shared" si="10"/>
        <v>0</v>
      </c>
    </row>
    <row r="702" spans="1:4" x14ac:dyDescent="0.35">
      <c r="A702" s="11" t="s">
        <v>502</v>
      </c>
      <c r="B702" s="11">
        <f xml:space="preserve">     23990</f>
        <v>23990</v>
      </c>
      <c r="D702" s="12">
        <f t="shared" si="10"/>
        <v>0</v>
      </c>
    </row>
    <row r="703" spans="1:4" x14ac:dyDescent="0.35">
      <c r="A703" s="11" t="s">
        <v>502</v>
      </c>
      <c r="B703" s="11">
        <f xml:space="preserve">     23990</f>
        <v>23990</v>
      </c>
      <c r="D703" s="12">
        <f t="shared" si="10"/>
        <v>0</v>
      </c>
    </row>
    <row r="704" spans="1:4" x14ac:dyDescent="0.35">
      <c r="A704" s="11" t="s">
        <v>52</v>
      </c>
      <c r="B704" s="11">
        <f xml:space="preserve">     11900</f>
        <v>11900</v>
      </c>
      <c r="D704" s="12">
        <f t="shared" si="10"/>
        <v>0</v>
      </c>
    </row>
    <row r="705" spans="1:4" x14ac:dyDescent="0.35">
      <c r="A705" s="11" t="s">
        <v>849</v>
      </c>
      <c r="B705" s="11">
        <f xml:space="preserve">    232200</f>
        <v>232200</v>
      </c>
      <c r="D705" s="12">
        <f t="shared" si="10"/>
        <v>0</v>
      </c>
    </row>
    <row r="706" spans="1:4" x14ac:dyDescent="0.35">
      <c r="A706" s="11" t="s">
        <v>667</v>
      </c>
      <c r="B706" s="11">
        <f xml:space="preserve">     97400</f>
        <v>97400</v>
      </c>
      <c r="D706" s="12">
        <f t="shared" si="10"/>
        <v>0</v>
      </c>
    </row>
    <row r="707" spans="1:4" x14ac:dyDescent="0.35">
      <c r="A707" s="11" t="s">
        <v>1081</v>
      </c>
      <c r="B707" s="11">
        <f xml:space="preserve">      2800</f>
        <v>2800</v>
      </c>
      <c r="D707" s="12">
        <f t="shared" si="10"/>
        <v>0</v>
      </c>
    </row>
    <row r="708" spans="1:4" x14ac:dyDescent="0.35">
      <c r="A708" s="11" t="s">
        <v>998</v>
      </c>
      <c r="B708" s="11">
        <f xml:space="preserve">      3800</f>
        <v>3800</v>
      </c>
      <c r="D708" s="12">
        <f t="shared" si="10"/>
        <v>0</v>
      </c>
    </row>
    <row r="709" spans="1:4" x14ac:dyDescent="0.35">
      <c r="A709" s="11" t="s">
        <v>1432</v>
      </c>
      <c r="B709" s="11">
        <f xml:space="preserve">      2200</f>
        <v>2200</v>
      </c>
      <c r="D709" s="12">
        <f t="shared" ref="D709:D772" si="11">C709*B709</f>
        <v>0</v>
      </c>
    </row>
    <row r="710" spans="1:4" x14ac:dyDescent="0.35">
      <c r="A710" s="11" t="s">
        <v>1268</v>
      </c>
      <c r="B710" s="11">
        <f xml:space="preserve">     27600</f>
        <v>27600</v>
      </c>
      <c r="D710" s="12">
        <f t="shared" si="11"/>
        <v>0</v>
      </c>
    </row>
    <row r="711" spans="1:4" x14ac:dyDescent="0.35">
      <c r="A711" s="11" t="s">
        <v>83</v>
      </c>
      <c r="B711" s="11">
        <f xml:space="preserve">     29900</f>
        <v>29900</v>
      </c>
      <c r="D711" s="12">
        <f t="shared" si="11"/>
        <v>0</v>
      </c>
    </row>
    <row r="712" spans="1:4" x14ac:dyDescent="0.35">
      <c r="A712" s="11" t="s">
        <v>83</v>
      </c>
      <c r="B712" s="11">
        <f xml:space="preserve">     29100</f>
        <v>29100</v>
      </c>
      <c r="D712" s="12">
        <f t="shared" si="11"/>
        <v>0</v>
      </c>
    </row>
    <row r="713" spans="1:4" x14ac:dyDescent="0.35">
      <c r="A713" s="11" t="s">
        <v>209</v>
      </c>
      <c r="B713" s="11">
        <f xml:space="preserve">     51500</f>
        <v>51500</v>
      </c>
      <c r="D713" s="12">
        <f t="shared" si="11"/>
        <v>0</v>
      </c>
    </row>
    <row r="714" spans="1:4" x14ac:dyDescent="0.35">
      <c r="A714" s="11" t="s">
        <v>209</v>
      </c>
      <c r="B714" s="11">
        <f xml:space="preserve">     49900</f>
        <v>49900</v>
      </c>
      <c r="D714" s="12">
        <f t="shared" si="11"/>
        <v>0</v>
      </c>
    </row>
    <row r="715" spans="1:4" x14ac:dyDescent="0.35">
      <c r="A715" s="11" t="s">
        <v>911</v>
      </c>
      <c r="B715" s="11">
        <f xml:space="preserve">     70800</f>
        <v>70800</v>
      </c>
      <c r="D715" s="12">
        <f t="shared" si="11"/>
        <v>0</v>
      </c>
    </row>
    <row r="716" spans="1:4" x14ac:dyDescent="0.35">
      <c r="A716" s="11" t="s">
        <v>668</v>
      </c>
      <c r="B716" s="11">
        <f xml:space="preserve">     45900</f>
        <v>45900</v>
      </c>
      <c r="D716" s="12">
        <f t="shared" si="11"/>
        <v>0</v>
      </c>
    </row>
    <row r="717" spans="1:4" x14ac:dyDescent="0.35">
      <c r="A717" s="11" t="s">
        <v>668</v>
      </c>
      <c r="B717" s="11">
        <f xml:space="preserve">     45900</f>
        <v>45900</v>
      </c>
      <c r="D717" s="12">
        <f t="shared" si="11"/>
        <v>0</v>
      </c>
    </row>
    <row r="718" spans="1:4" x14ac:dyDescent="0.35">
      <c r="A718" s="11" t="s">
        <v>548</v>
      </c>
      <c r="B718" s="11">
        <f xml:space="preserve">     71500</f>
        <v>71500</v>
      </c>
      <c r="D718" s="12">
        <f t="shared" si="11"/>
        <v>0</v>
      </c>
    </row>
    <row r="719" spans="1:4" x14ac:dyDescent="0.35">
      <c r="A719" s="11" t="s">
        <v>321</v>
      </c>
      <c r="B719" s="11">
        <f xml:space="preserve">     33500</f>
        <v>33500</v>
      </c>
      <c r="D719" s="12">
        <f t="shared" si="11"/>
        <v>0</v>
      </c>
    </row>
    <row r="720" spans="1:4" x14ac:dyDescent="0.35">
      <c r="A720" s="11" t="s">
        <v>461</v>
      </c>
      <c r="B720" s="11">
        <f xml:space="preserve">     45400</f>
        <v>45400</v>
      </c>
      <c r="D720" s="12">
        <f t="shared" si="11"/>
        <v>0</v>
      </c>
    </row>
    <row r="721" spans="1:4" x14ac:dyDescent="0.35">
      <c r="A721" s="11" t="s">
        <v>1433</v>
      </c>
      <c r="B721" s="11">
        <f xml:space="preserve">     22800</f>
        <v>22800</v>
      </c>
      <c r="D721" s="12">
        <f t="shared" si="11"/>
        <v>0</v>
      </c>
    </row>
    <row r="722" spans="1:4" x14ac:dyDescent="0.35">
      <c r="A722" s="11" t="s">
        <v>1225</v>
      </c>
      <c r="B722" s="11">
        <f xml:space="preserve">      3500</f>
        <v>3500</v>
      </c>
      <c r="D722" s="12">
        <f t="shared" si="11"/>
        <v>0</v>
      </c>
    </row>
    <row r="723" spans="1:4" x14ac:dyDescent="0.35">
      <c r="A723" s="11" t="s">
        <v>602</v>
      </c>
      <c r="B723" s="11">
        <f xml:space="preserve">      4500</f>
        <v>4500</v>
      </c>
      <c r="D723" s="12">
        <f t="shared" si="11"/>
        <v>0</v>
      </c>
    </row>
    <row r="724" spans="1:4" x14ac:dyDescent="0.35">
      <c r="A724" s="11" t="s">
        <v>1322</v>
      </c>
      <c r="B724" s="11">
        <f xml:space="preserve">    127700</f>
        <v>127700</v>
      </c>
      <c r="D724" s="12">
        <f t="shared" si="11"/>
        <v>0</v>
      </c>
    </row>
    <row r="725" spans="1:4" x14ac:dyDescent="0.35">
      <c r="A725" s="11" t="s">
        <v>50</v>
      </c>
      <c r="B725" s="11">
        <f xml:space="preserve">     85900</f>
        <v>85900</v>
      </c>
      <c r="D725" s="12">
        <f t="shared" si="11"/>
        <v>0</v>
      </c>
    </row>
    <row r="726" spans="1:4" x14ac:dyDescent="0.35">
      <c r="A726" s="11" t="s">
        <v>50</v>
      </c>
      <c r="B726" s="11">
        <f xml:space="preserve">     83200</f>
        <v>83200</v>
      </c>
      <c r="D726" s="12">
        <f t="shared" si="11"/>
        <v>0</v>
      </c>
    </row>
    <row r="727" spans="1:4" x14ac:dyDescent="0.35">
      <c r="A727" s="11" t="s">
        <v>1533</v>
      </c>
      <c r="B727" s="11">
        <f xml:space="preserve">     25500</f>
        <v>25500</v>
      </c>
      <c r="D727" s="12">
        <f t="shared" si="11"/>
        <v>0</v>
      </c>
    </row>
    <row r="728" spans="1:4" x14ac:dyDescent="0.35">
      <c r="A728" s="11" t="s">
        <v>415</v>
      </c>
      <c r="B728" s="11">
        <f xml:space="preserve">     14000</f>
        <v>14000</v>
      </c>
      <c r="D728" s="12">
        <f t="shared" si="11"/>
        <v>0</v>
      </c>
    </row>
    <row r="729" spans="1:4" x14ac:dyDescent="0.35">
      <c r="A729" s="11" t="s">
        <v>703</v>
      </c>
      <c r="B729" s="11">
        <f xml:space="preserve">      5000</f>
        <v>5000</v>
      </c>
      <c r="D729" s="12">
        <f t="shared" si="11"/>
        <v>0</v>
      </c>
    </row>
    <row r="730" spans="1:4" x14ac:dyDescent="0.35">
      <c r="A730" s="11" t="s">
        <v>1189</v>
      </c>
      <c r="B730" s="11">
        <f xml:space="preserve">      5000</f>
        <v>5000</v>
      </c>
      <c r="D730" s="12">
        <f t="shared" si="11"/>
        <v>0</v>
      </c>
    </row>
    <row r="731" spans="1:4" x14ac:dyDescent="0.35">
      <c r="A731" s="11" t="s">
        <v>190</v>
      </c>
      <c r="B731" s="11">
        <f xml:space="preserve">      3000</f>
        <v>3000</v>
      </c>
      <c r="D731" s="12">
        <f t="shared" si="11"/>
        <v>0</v>
      </c>
    </row>
    <row r="732" spans="1:4" x14ac:dyDescent="0.35">
      <c r="A732" s="11" t="s">
        <v>669</v>
      </c>
      <c r="B732" s="11">
        <f xml:space="preserve">       850</f>
        <v>850</v>
      </c>
      <c r="D732" s="12">
        <f t="shared" si="11"/>
        <v>0</v>
      </c>
    </row>
    <row r="733" spans="1:4" x14ac:dyDescent="0.35">
      <c r="A733" s="11" t="s">
        <v>669</v>
      </c>
      <c r="B733" s="11">
        <f xml:space="preserve">       750</f>
        <v>750</v>
      </c>
      <c r="D733" s="12">
        <f t="shared" si="11"/>
        <v>0</v>
      </c>
    </row>
    <row r="734" spans="1:4" x14ac:dyDescent="0.35">
      <c r="A734" s="11" t="s">
        <v>582</v>
      </c>
      <c r="B734" s="11">
        <f xml:space="preserve">     50900</f>
        <v>50900</v>
      </c>
      <c r="D734" s="12">
        <f t="shared" si="11"/>
        <v>0</v>
      </c>
    </row>
    <row r="735" spans="1:4" x14ac:dyDescent="0.35">
      <c r="A735" s="11" t="s">
        <v>582</v>
      </c>
      <c r="B735" s="11">
        <f xml:space="preserve">     49300</f>
        <v>49300</v>
      </c>
      <c r="D735" s="12">
        <f t="shared" si="11"/>
        <v>0</v>
      </c>
    </row>
    <row r="736" spans="1:4" x14ac:dyDescent="0.35">
      <c r="A736" s="11" t="s">
        <v>1404</v>
      </c>
      <c r="B736" s="11">
        <f xml:space="preserve">     16800</f>
        <v>16800</v>
      </c>
      <c r="D736" s="12">
        <f t="shared" si="11"/>
        <v>0</v>
      </c>
    </row>
    <row r="737" spans="1:4" x14ac:dyDescent="0.35">
      <c r="A737" s="11" t="s">
        <v>1141</v>
      </c>
      <c r="B737" s="11">
        <f xml:space="preserve">     67990</f>
        <v>67990</v>
      </c>
      <c r="D737" s="12">
        <f t="shared" si="11"/>
        <v>0</v>
      </c>
    </row>
    <row r="738" spans="1:4" x14ac:dyDescent="0.35">
      <c r="A738" s="11" t="s">
        <v>1141</v>
      </c>
      <c r="B738" s="11">
        <f xml:space="preserve">     65400</f>
        <v>65400</v>
      </c>
      <c r="D738" s="12">
        <f t="shared" si="11"/>
        <v>0</v>
      </c>
    </row>
    <row r="739" spans="1:4" x14ac:dyDescent="0.35">
      <c r="A739" s="11" t="s">
        <v>525</v>
      </c>
      <c r="B739" s="11">
        <f xml:space="preserve">     39900</f>
        <v>39900</v>
      </c>
      <c r="D739" s="12">
        <f t="shared" si="11"/>
        <v>0</v>
      </c>
    </row>
    <row r="740" spans="1:4" x14ac:dyDescent="0.35">
      <c r="A740" s="11" t="s">
        <v>525</v>
      </c>
      <c r="B740" s="11">
        <f xml:space="preserve">     38800</f>
        <v>38800</v>
      </c>
      <c r="D740" s="12">
        <f t="shared" si="11"/>
        <v>0</v>
      </c>
    </row>
    <row r="741" spans="1:4" x14ac:dyDescent="0.35">
      <c r="A741" s="11" t="s">
        <v>880</v>
      </c>
      <c r="B741" s="11">
        <f xml:space="preserve">      1800</f>
        <v>1800</v>
      </c>
      <c r="D741" s="12">
        <f t="shared" si="11"/>
        <v>0</v>
      </c>
    </row>
    <row r="742" spans="1:4" x14ac:dyDescent="0.35">
      <c r="A742" s="11" t="s">
        <v>1169</v>
      </c>
      <c r="B742" s="11">
        <f xml:space="preserve">      1790</f>
        <v>1790</v>
      </c>
      <c r="D742" s="12">
        <f t="shared" si="11"/>
        <v>0</v>
      </c>
    </row>
    <row r="743" spans="1:4" x14ac:dyDescent="0.35">
      <c r="A743" s="11" t="s">
        <v>1485</v>
      </c>
      <c r="B743" s="11">
        <f xml:space="preserve">      2550</f>
        <v>2550</v>
      </c>
      <c r="D743" s="12">
        <f t="shared" si="11"/>
        <v>0</v>
      </c>
    </row>
    <row r="744" spans="1:4" x14ac:dyDescent="0.35">
      <c r="A744" s="11" t="s">
        <v>583</v>
      </c>
      <c r="B744" s="11">
        <f xml:space="preserve">     43990</f>
        <v>43990</v>
      </c>
      <c r="D744" s="12">
        <f t="shared" si="11"/>
        <v>0</v>
      </c>
    </row>
    <row r="745" spans="1:4" x14ac:dyDescent="0.35">
      <c r="A745" s="11" t="s">
        <v>589</v>
      </c>
      <c r="B745" s="11">
        <f xml:space="preserve">     13900</f>
        <v>13900</v>
      </c>
      <c r="D745" s="12">
        <f t="shared" si="11"/>
        <v>0</v>
      </c>
    </row>
    <row r="746" spans="1:4" x14ac:dyDescent="0.35">
      <c r="A746" s="11" t="s">
        <v>589</v>
      </c>
      <c r="B746" s="11">
        <f xml:space="preserve">     13900</f>
        <v>13900</v>
      </c>
      <c r="D746" s="12">
        <f t="shared" si="11"/>
        <v>0</v>
      </c>
    </row>
    <row r="747" spans="1:4" x14ac:dyDescent="0.35">
      <c r="A747" s="11" t="s">
        <v>785</v>
      </c>
      <c r="B747" s="11">
        <f xml:space="preserve">     23400</f>
        <v>23400</v>
      </c>
      <c r="D747" s="12">
        <f t="shared" si="11"/>
        <v>0</v>
      </c>
    </row>
    <row r="748" spans="1:4" x14ac:dyDescent="0.35">
      <c r="A748" s="11" t="s">
        <v>194</v>
      </c>
      <c r="B748" s="11">
        <f xml:space="preserve">     82900</f>
        <v>82900</v>
      </c>
      <c r="D748" s="12">
        <f t="shared" si="11"/>
        <v>0</v>
      </c>
    </row>
    <row r="749" spans="1:4" x14ac:dyDescent="0.35">
      <c r="A749" s="11" t="s">
        <v>194</v>
      </c>
      <c r="B749" s="11">
        <f xml:space="preserve">     81700</f>
        <v>81700</v>
      </c>
      <c r="D749" s="12">
        <f t="shared" si="11"/>
        <v>0</v>
      </c>
    </row>
    <row r="750" spans="1:4" x14ac:dyDescent="0.35">
      <c r="A750" s="11" t="s">
        <v>194</v>
      </c>
      <c r="B750" s="11">
        <f xml:space="preserve">     81700</f>
        <v>81700</v>
      </c>
      <c r="D750" s="12">
        <f t="shared" si="11"/>
        <v>0</v>
      </c>
    </row>
    <row r="751" spans="1:4" x14ac:dyDescent="0.35">
      <c r="A751" s="11" t="s">
        <v>358</v>
      </c>
      <c r="B751" s="11">
        <f xml:space="preserve">     83900</f>
        <v>83900</v>
      </c>
      <c r="D751" s="12">
        <f t="shared" si="11"/>
        <v>0</v>
      </c>
    </row>
    <row r="752" spans="1:4" x14ac:dyDescent="0.35">
      <c r="A752" s="11" t="s">
        <v>358</v>
      </c>
      <c r="B752" s="11">
        <f xml:space="preserve">     81400</f>
        <v>81400</v>
      </c>
      <c r="D752" s="12">
        <f t="shared" si="11"/>
        <v>0</v>
      </c>
    </row>
    <row r="753" spans="1:4" x14ac:dyDescent="0.35">
      <c r="A753" s="11" t="s">
        <v>358</v>
      </c>
      <c r="B753" s="11">
        <f xml:space="preserve">     81400</f>
        <v>81400</v>
      </c>
      <c r="D753" s="12">
        <f t="shared" si="11"/>
        <v>0</v>
      </c>
    </row>
    <row r="754" spans="1:4" x14ac:dyDescent="0.35">
      <c r="A754" s="11" t="s">
        <v>191</v>
      </c>
      <c r="B754" s="11">
        <f xml:space="preserve">     50600</f>
        <v>50600</v>
      </c>
      <c r="D754" s="12">
        <f t="shared" si="11"/>
        <v>0</v>
      </c>
    </row>
    <row r="755" spans="1:4" x14ac:dyDescent="0.35">
      <c r="A755" s="11" t="s">
        <v>1291</v>
      </c>
      <c r="B755" s="11">
        <f xml:space="preserve">     11200</f>
        <v>11200</v>
      </c>
      <c r="D755" s="12">
        <f t="shared" si="11"/>
        <v>0</v>
      </c>
    </row>
    <row r="756" spans="1:4" x14ac:dyDescent="0.35">
      <c r="A756" s="11" t="s">
        <v>1323</v>
      </c>
      <c r="B756" s="11">
        <f xml:space="preserve">     31200</f>
        <v>31200</v>
      </c>
      <c r="D756" s="12">
        <f t="shared" si="11"/>
        <v>0</v>
      </c>
    </row>
    <row r="757" spans="1:4" x14ac:dyDescent="0.35">
      <c r="A757" s="11" t="s">
        <v>1486</v>
      </c>
      <c r="B757" s="11">
        <f xml:space="preserve">     26300</f>
        <v>26300</v>
      </c>
      <c r="D757" s="12">
        <f t="shared" si="11"/>
        <v>0</v>
      </c>
    </row>
    <row r="758" spans="1:4" x14ac:dyDescent="0.35">
      <c r="A758" s="11" t="s">
        <v>850</v>
      </c>
      <c r="B758" s="11">
        <f xml:space="preserve">     44900</f>
        <v>44900</v>
      </c>
      <c r="D758" s="12">
        <f t="shared" si="11"/>
        <v>0</v>
      </c>
    </row>
    <row r="759" spans="1:4" x14ac:dyDescent="0.35">
      <c r="A759" s="11" t="s">
        <v>11</v>
      </c>
      <c r="B759" s="11">
        <f xml:space="preserve">     11000</f>
        <v>11000</v>
      </c>
      <c r="D759" s="12">
        <f t="shared" si="11"/>
        <v>0</v>
      </c>
    </row>
    <row r="760" spans="1:4" x14ac:dyDescent="0.35">
      <c r="A760" s="11" t="s">
        <v>1544</v>
      </c>
      <c r="B760" s="11">
        <f xml:space="preserve">     38900</f>
        <v>38900</v>
      </c>
      <c r="D760" s="12">
        <f t="shared" si="11"/>
        <v>0</v>
      </c>
    </row>
    <row r="761" spans="1:4" x14ac:dyDescent="0.35">
      <c r="A761" s="11" t="s">
        <v>132</v>
      </c>
      <c r="B761" s="11">
        <f xml:space="preserve">     93900</f>
        <v>93900</v>
      </c>
      <c r="D761" s="12">
        <f t="shared" si="11"/>
        <v>0</v>
      </c>
    </row>
    <row r="762" spans="1:4" x14ac:dyDescent="0.35">
      <c r="A762" s="11" t="s">
        <v>132</v>
      </c>
      <c r="B762" s="11">
        <f xml:space="preserve">     90990</f>
        <v>90990</v>
      </c>
      <c r="D762" s="12">
        <f t="shared" si="11"/>
        <v>0</v>
      </c>
    </row>
    <row r="763" spans="1:4" x14ac:dyDescent="0.35">
      <c r="A763" s="11" t="s">
        <v>537</v>
      </c>
      <c r="B763" s="11">
        <f xml:space="preserve">     49300</f>
        <v>49300</v>
      </c>
      <c r="D763" s="12">
        <f t="shared" si="11"/>
        <v>0</v>
      </c>
    </row>
    <row r="764" spans="1:4" x14ac:dyDescent="0.35">
      <c r="A764" s="11" t="s">
        <v>732</v>
      </c>
      <c r="B764" s="11">
        <f xml:space="preserve">     38600</f>
        <v>38600</v>
      </c>
      <c r="D764" s="12">
        <f t="shared" si="11"/>
        <v>0</v>
      </c>
    </row>
    <row r="765" spans="1:4" x14ac:dyDescent="0.35">
      <c r="A765" s="11" t="s">
        <v>732</v>
      </c>
      <c r="B765" s="11">
        <f xml:space="preserve">     38500</f>
        <v>38500</v>
      </c>
      <c r="D765" s="12">
        <f t="shared" si="11"/>
        <v>0</v>
      </c>
    </row>
    <row r="766" spans="1:4" x14ac:dyDescent="0.35">
      <c r="A766" s="11" t="s">
        <v>851</v>
      </c>
      <c r="B766" s="11">
        <f xml:space="preserve">     31990</f>
        <v>31990</v>
      </c>
      <c r="D766" s="12">
        <f t="shared" si="11"/>
        <v>0</v>
      </c>
    </row>
    <row r="767" spans="1:4" x14ac:dyDescent="0.35">
      <c r="A767" s="11" t="s">
        <v>603</v>
      </c>
      <c r="B767" s="11">
        <f xml:space="preserve">     73990</f>
        <v>73990</v>
      </c>
      <c r="D767" s="12">
        <f t="shared" si="11"/>
        <v>0</v>
      </c>
    </row>
    <row r="768" spans="1:4" x14ac:dyDescent="0.35">
      <c r="A768" s="11" t="s">
        <v>603</v>
      </c>
      <c r="B768" s="11">
        <f xml:space="preserve">     73600</f>
        <v>73600</v>
      </c>
      <c r="D768" s="12">
        <f t="shared" si="11"/>
        <v>0</v>
      </c>
    </row>
    <row r="769" spans="1:4" x14ac:dyDescent="0.35">
      <c r="A769" s="11" t="s">
        <v>969</v>
      </c>
      <c r="B769" s="11">
        <f xml:space="preserve">     29400</f>
        <v>29400</v>
      </c>
      <c r="D769" s="12">
        <f t="shared" si="11"/>
        <v>0</v>
      </c>
    </row>
    <row r="770" spans="1:4" x14ac:dyDescent="0.35">
      <c r="A770" s="11" t="s">
        <v>549</v>
      </c>
      <c r="B770" s="11">
        <f xml:space="preserve">     96900</f>
        <v>96900</v>
      </c>
      <c r="D770" s="12">
        <f t="shared" si="11"/>
        <v>0</v>
      </c>
    </row>
    <row r="771" spans="1:4" x14ac:dyDescent="0.35">
      <c r="A771" s="11" t="s">
        <v>549</v>
      </c>
      <c r="B771" s="11">
        <f xml:space="preserve">     92600</f>
        <v>92600</v>
      </c>
      <c r="D771" s="12">
        <f t="shared" si="11"/>
        <v>0</v>
      </c>
    </row>
    <row r="772" spans="1:4" x14ac:dyDescent="0.35">
      <c r="A772" s="11" t="s">
        <v>344</v>
      </c>
      <c r="B772" s="11">
        <f xml:space="preserve">    129800</f>
        <v>129800</v>
      </c>
      <c r="D772" s="12">
        <f t="shared" si="11"/>
        <v>0</v>
      </c>
    </row>
    <row r="773" spans="1:4" x14ac:dyDescent="0.35">
      <c r="A773" s="11" t="s">
        <v>344</v>
      </c>
      <c r="B773" s="11">
        <f xml:space="preserve">    129800</f>
        <v>129800</v>
      </c>
      <c r="D773" s="12">
        <f t="shared" ref="D773:D836" si="12">C773*B773</f>
        <v>0</v>
      </c>
    </row>
    <row r="774" spans="1:4" x14ac:dyDescent="0.35">
      <c r="A774" s="11" t="s">
        <v>881</v>
      </c>
      <c r="B774" s="11">
        <f xml:space="preserve">     40300</f>
        <v>40300</v>
      </c>
      <c r="D774" s="12">
        <f t="shared" si="12"/>
        <v>0</v>
      </c>
    </row>
    <row r="775" spans="1:4" x14ac:dyDescent="0.35">
      <c r="A775" s="11" t="s">
        <v>943</v>
      </c>
      <c r="B775" s="11">
        <f xml:space="preserve">     41600</f>
        <v>41600</v>
      </c>
      <c r="D775" s="12">
        <f t="shared" si="12"/>
        <v>0</v>
      </c>
    </row>
    <row r="776" spans="1:4" x14ac:dyDescent="0.35">
      <c r="A776" s="11" t="s">
        <v>943</v>
      </c>
      <c r="B776" s="11">
        <f xml:space="preserve">     38600</f>
        <v>38600</v>
      </c>
      <c r="D776" s="12">
        <f t="shared" si="12"/>
        <v>0</v>
      </c>
    </row>
    <row r="777" spans="1:4" x14ac:dyDescent="0.35">
      <c r="A777" s="11" t="s">
        <v>156</v>
      </c>
      <c r="B777" s="11">
        <f xml:space="preserve">     54500</f>
        <v>54500</v>
      </c>
      <c r="D777" s="12">
        <f t="shared" si="12"/>
        <v>0</v>
      </c>
    </row>
    <row r="778" spans="1:4" x14ac:dyDescent="0.35">
      <c r="A778" s="11" t="s">
        <v>388</v>
      </c>
      <c r="B778" s="11">
        <f xml:space="preserve">     29600</f>
        <v>29600</v>
      </c>
      <c r="D778" s="12">
        <f t="shared" si="12"/>
        <v>0</v>
      </c>
    </row>
    <row r="779" spans="1:4" x14ac:dyDescent="0.35">
      <c r="A779" s="11" t="s">
        <v>388</v>
      </c>
      <c r="B779" s="11">
        <f xml:space="preserve">     29700</f>
        <v>29700</v>
      </c>
      <c r="D779" s="12">
        <f t="shared" si="12"/>
        <v>0</v>
      </c>
    </row>
    <row r="780" spans="1:4" x14ac:dyDescent="0.35">
      <c r="A780" s="11" t="s">
        <v>786</v>
      </c>
      <c r="B780" s="11">
        <f xml:space="preserve">     42990</f>
        <v>42990</v>
      </c>
      <c r="D780" s="12">
        <f t="shared" si="12"/>
        <v>0</v>
      </c>
    </row>
    <row r="781" spans="1:4" x14ac:dyDescent="0.35">
      <c r="A781" s="11" t="s">
        <v>175</v>
      </c>
      <c r="B781" s="11">
        <f xml:space="preserve">     23000</f>
        <v>23000</v>
      </c>
      <c r="D781" s="12">
        <f t="shared" si="12"/>
        <v>0</v>
      </c>
    </row>
    <row r="782" spans="1:4" x14ac:dyDescent="0.35">
      <c r="A782" s="11" t="s">
        <v>604</v>
      </c>
      <c r="B782" s="11">
        <f xml:space="preserve">     32200</f>
        <v>32200</v>
      </c>
      <c r="D782" s="12">
        <f t="shared" si="12"/>
        <v>0</v>
      </c>
    </row>
    <row r="783" spans="1:4" x14ac:dyDescent="0.35">
      <c r="A783" s="11" t="s">
        <v>631</v>
      </c>
      <c r="B783" s="11">
        <f xml:space="preserve">     25990</f>
        <v>25990</v>
      </c>
      <c r="D783" s="12">
        <f t="shared" si="12"/>
        <v>0</v>
      </c>
    </row>
    <row r="784" spans="1:4" x14ac:dyDescent="0.35">
      <c r="A784" s="11" t="s">
        <v>203</v>
      </c>
      <c r="B784" s="11">
        <f xml:space="preserve">     30400</f>
        <v>30400</v>
      </c>
      <c r="D784" s="12">
        <f t="shared" si="12"/>
        <v>0</v>
      </c>
    </row>
    <row r="785" spans="1:4" x14ac:dyDescent="0.35">
      <c r="A785" s="11" t="s">
        <v>203</v>
      </c>
      <c r="B785" s="11">
        <f xml:space="preserve">     29800</f>
        <v>29800</v>
      </c>
      <c r="D785" s="12">
        <f t="shared" si="12"/>
        <v>0</v>
      </c>
    </row>
    <row r="786" spans="1:4" x14ac:dyDescent="0.35">
      <c r="A786" s="11" t="s">
        <v>787</v>
      </c>
      <c r="B786" s="11">
        <f xml:space="preserve">     36400</f>
        <v>36400</v>
      </c>
      <c r="D786" s="12">
        <f t="shared" si="12"/>
        <v>0</v>
      </c>
    </row>
    <row r="787" spans="1:4" x14ac:dyDescent="0.35">
      <c r="A787" s="11" t="s">
        <v>670</v>
      </c>
      <c r="B787" s="11">
        <f xml:space="preserve">     11900</f>
        <v>11900</v>
      </c>
      <c r="D787" s="12">
        <f t="shared" si="12"/>
        <v>0</v>
      </c>
    </row>
    <row r="788" spans="1:4" x14ac:dyDescent="0.35">
      <c r="A788" s="11" t="s">
        <v>1292</v>
      </c>
      <c r="B788" s="11">
        <f xml:space="preserve">     11300</f>
        <v>11300</v>
      </c>
      <c r="D788" s="12">
        <f t="shared" si="12"/>
        <v>0</v>
      </c>
    </row>
    <row r="789" spans="1:4" x14ac:dyDescent="0.35">
      <c r="A789" s="11" t="s">
        <v>1434</v>
      </c>
      <c r="B789" s="11">
        <f xml:space="preserve">      4900</f>
        <v>4900</v>
      </c>
      <c r="D789" s="12">
        <f t="shared" si="12"/>
        <v>0</v>
      </c>
    </row>
    <row r="790" spans="1:4" x14ac:dyDescent="0.35">
      <c r="A790" s="11" t="s">
        <v>1387</v>
      </c>
      <c r="B790" s="11">
        <f xml:space="preserve">      3600</f>
        <v>3600</v>
      </c>
      <c r="D790" s="12">
        <f t="shared" si="12"/>
        <v>0</v>
      </c>
    </row>
    <row r="791" spans="1:4" x14ac:dyDescent="0.35">
      <c r="A791" s="11" t="s">
        <v>1293</v>
      </c>
      <c r="B791" s="11">
        <f xml:space="preserve">     41200</f>
        <v>41200</v>
      </c>
      <c r="D791" s="12">
        <f t="shared" si="12"/>
        <v>0</v>
      </c>
    </row>
    <row r="792" spans="1:4" x14ac:dyDescent="0.35">
      <c r="A792" s="11" t="s">
        <v>12</v>
      </c>
      <c r="B792" s="11">
        <f xml:space="preserve">     19000</f>
        <v>19000</v>
      </c>
      <c r="D792" s="12">
        <f t="shared" si="12"/>
        <v>0</v>
      </c>
    </row>
    <row r="793" spans="1:4" x14ac:dyDescent="0.35">
      <c r="A793" s="11" t="s">
        <v>330</v>
      </c>
      <c r="B793" s="11">
        <f xml:space="preserve">     10000</f>
        <v>10000</v>
      </c>
      <c r="D793" s="12">
        <f t="shared" si="12"/>
        <v>0</v>
      </c>
    </row>
    <row r="794" spans="1:4" x14ac:dyDescent="0.35">
      <c r="A794" s="11" t="s">
        <v>1351</v>
      </c>
      <c r="B794" s="11">
        <f xml:space="preserve">     54500</f>
        <v>54500</v>
      </c>
      <c r="D794" s="12">
        <f t="shared" si="12"/>
        <v>0</v>
      </c>
    </row>
    <row r="795" spans="1:4" x14ac:dyDescent="0.35">
      <c r="A795" s="11" t="s">
        <v>1487</v>
      </c>
      <c r="B795" s="11">
        <f xml:space="preserve">     32700</f>
        <v>32700</v>
      </c>
      <c r="D795" s="12">
        <f t="shared" si="12"/>
        <v>0</v>
      </c>
    </row>
    <row r="796" spans="1:4" x14ac:dyDescent="0.35">
      <c r="A796" s="11" t="s">
        <v>865</v>
      </c>
      <c r="B796" s="11">
        <f xml:space="preserve">     34990</f>
        <v>34990</v>
      </c>
      <c r="D796" s="12">
        <f t="shared" si="12"/>
        <v>0</v>
      </c>
    </row>
    <row r="797" spans="1:4" x14ac:dyDescent="0.35">
      <c r="A797" s="11" t="s">
        <v>1534</v>
      </c>
      <c r="B797" s="11">
        <f xml:space="preserve">     64800</f>
        <v>64800</v>
      </c>
      <c r="D797" s="12">
        <f t="shared" si="12"/>
        <v>0</v>
      </c>
    </row>
    <row r="798" spans="1:4" x14ac:dyDescent="0.35">
      <c r="A798" s="11" t="s">
        <v>605</v>
      </c>
      <c r="B798" s="11">
        <f xml:space="preserve">     40700</f>
        <v>40700</v>
      </c>
      <c r="D798" s="12">
        <f t="shared" si="12"/>
        <v>0</v>
      </c>
    </row>
    <row r="799" spans="1:4" x14ac:dyDescent="0.35">
      <c r="A799" s="11" t="s">
        <v>331</v>
      </c>
      <c r="B799" s="11">
        <f xml:space="preserve">     87600</f>
        <v>87600</v>
      </c>
      <c r="D799" s="12">
        <f t="shared" si="12"/>
        <v>0</v>
      </c>
    </row>
    <row r="800" spans="1:4" x14ac:dyDescent="0.35">
      <c r="A800" s="11" t="s">
        <v>550</v>
      </c>
      <c r="B800" s="11">
        <f xml:space="preserve">     88800</f>
        <v>88800</v>
      </c>
      <c r="D800" s="12">
        <f t="shared" si="12"/>
        <v>0</v>
      </c>
    </row>
    <row r="801" spans="1:4" x14ac:dyDescent="0.35">
      <c r="A801" s="11" t="s">
        <v>13</v>
      </c>
      <c r="B801" s="11">
        <f xml:space="preserve">     14400</f>
        <v>14400</v>
      </c>
      <c r="D801" s="12">
        <f t="shared" si="12"/>
        <v>0</v>
      </c>
    </row>
    <row r="802" spans="1:4" x14ac:dyDescent="0.35">
      <c r="A802" s="11" t="s">
        <v>277</v>
      </c>
      <c r="B802" s="11">
        <f xml:space="preserve">     13500</f>
        <v>13500</v>
      </c>
      <c r="D802" s="12">
        <f t="shared" si="12"/>
        <v>0</v>
      </c>
    </row>
    <row r="803" spans="1:4" x14ac:dyDescent="0.35">
      <c r="A803" s="11" t="s">
        <v>277</v>
      </c>
      <c r="B803" s="11">
        <f xml:space="preserve">     13500</f>
        <v>13500</v>
      </c>
      <c r="D803" s="12">
        <f t="shared" si="12"/>
        <v>0</v>
      </c>
    </row>
    <row r="804" spans="1:4" x14ac:dyDescent="0.35">
      <c r="A804" s="11" t="s">
        <v>1142</v>
      </c>
      <c r="B804" s="11">
        <f xml:space="preserve">      4900</f>
        <v>4900</v>
      </c>
      <c r="D804" s="12">
        <f t="shared" si="12"/>
        <v>0</v>
      </c>
    </row>
    <row r="805" spans="1:4" x14ac:dyDescent="0.35">
      <c r="A805" s="11" t="s">
        <v>1142</v>
      </c>
      <c r="B805" s="11">
        <f xml:space="preserve">      4800</f>
        <v>4800</v>
      </c>
      <c r="D805" s="12">
        <f t="shared" si="12"/>
        <v>0</v>
      </c>
    </row>
    <row r="806" spans="1:4" x14ac:dyDescent="0.35">
      <c r="A806" s="11" t="s">
        <v>1324</v>
      </c>
      <c r="B806" s="11">
        <f xml:space="preserve">     39700</f>
        <v>39700</v>
      </c>
      <c r="D806" s="12">
        <f t="shared" si="12"/>
        <v>0</v>
      </c>
    </row>
    <row r="807" spans="1:4" x14ac:dyDescent="0.35">
      <c r="A807" s="11" t="s">
        <v>944</v>
      </c>
      <c r="B807" s="11">
        <f xml:space="preserve">     38500</f>
        <v>38500</v>
      </c>
      <c r="D807" s="12">
        <f t="shared" si="12"/>
        <v>0</v>
      </c>
    </row>
    <row r="808" spans="1:4" x14ac:dyDescent="0.35">
      <c r="A808" s="11" t="s">
        <v>1143</v>
      </c>
      <c r="B808" s="11">
        <f xml:space="preserve">     27500</f>
        <v>27500</v>
      </c>
      <c r="D808" s="12">
        <f t="shared" si="12"/>
        <v>0</v>
      </c>
    </row>
    <row r="809" spans="1:4" x14ac:dyDescent="0.35">
      <c r="A809" s="11" t="s">
        <v>1144</v>
      </c>
      <c r="B809" s="11">
        <f xml:space="preserve">     30500</f>
        <v>30500</v>
      </c>
      <c r="D809" s="12">
        <f t="shared" si="12"/>
        <v>0</v>
      </c>
    </row>
    <row r="810" spans="1:4" x14ac:dyDescent="0.35">
      <c r="A810" s="11" t="s">
        <v>1035</v>
      </c>
      <c r="B810" s="11">
        <f xml:space="preserve">     36990</f>
        <v>36990</v>
      </c>
      <c r="D810" s="12">
        <f t="shared" si="12"/>
        <v>0</v>
      </c>
    </row>
    <row r="811" spans="1:4" x14ac:dyDescent="0.35">
      <c r="A811" s="11" t="s">
        <v>882</v>
      </c>
      <c r="B811" s="11">
        <f xml:space="preserve">     20900</f>
        <v>20900</v>
      </c>
      <c r="D811" s="12">
        <f t="shared" si="12"/>
        <v>0</v>
      </c>
    </row>
    <row r="812" spans="1:4" x14ac:dyDescent="0.35">
      <c r="A812" s="11" t="s">
        <v>882</v>
      </c>
      <c r="B812" s="11">
        <f xml:space="preserve">     20500</f>
        <v>20500</v>
      </c>
      <c r="D812" s="12">
        <f t="shared" si="12"/>
        <v>0</v>
      </c>
    </row>
    <row r="813" spans="1:4" x14ac:dyDescent="0.35">
      <c r="A813" s="11" t="s">
        <v>1226</v>
      </c>
      <c r="B813" s="11">
        <f xml:space="preserve">     34100</f>
        <v>34100</v>
      </c>
      <c r="D813" s="12">
        <f t="shared" si="12"/>
        <v>0</v>
      </c>
    </row>
    <row r="814" spans="1:4" x14ac:dyDescent="0.35">
      <c r="A814" s="11" t="s">
        <v>1227</v>
      </c>
      <c r="B814" s="11">
        <f xml:space="preserve">     36300</f>
        <v>36300</v>
      </c>
      <c r="D814" s="12">
        <f t="shared" si="12"/>
        <v>0</v>
      </c>
    </row>
    <row r="815" spans="1:4" x14ac:dyDescent="0.35">
      <c r="A815" s="11" t="s">
        <v>1227</v>
      </c>
      <c r="B815" s="11">
        <f xml:space="preserve">     36300</f>
        <v>36300</v>
      </c>
      <c r="D815" s="12">
        <f t="shared" si="12"/>
        <v>0</v>
      </c>
    </row>
    <row r="816" spans="1:4" x14ac:dyDescent="0.35">
      <c r="A816" s="11" t="s">
        <v>671</v>
      </c>
      <c r="B816" s="11">
        <f xml:space="preserve">    113800</f>
        <v>113800</v>
      </c>
      <c r="D816" s="12">
        <f t="shared" si="12"/>
        <v>0</v>
      </c>
    </row>
    <row r="817" spans="1:4" x14ac:dyDescent="0.35">
      <c r="A817" s="11" t="s">
        <v>526</v>
      </c>
      <c r="B817" s="11">
        <f xml:space="preserve">      4800</f>
        <v>4800</v>
      </c>
      <c r="D817" s="12">
        <f t="shared" si="12"/>
        <v>0</v>
      </c>
    </row>
    <row r="818" spans="1:4" x14ac:dyDescent="0.35">
      <c r="A818" s="11" t="s">
        <v>527</v>
      </c>
      <c r="B818" s="11">
        <f xml:space="preserve">      4500</f>
        <v>4500</v>
      </c>
      <c r="D818" s="12">
        <f t="shared" si="12"/>
        <v>0</v>
      </c>
    </row>
    <row r="819" spans="1:4" x14ac:dyDescent="0.35">
      <c r="A819" s="11" t="s">
        <v>527</v>
      </c>
      <c r="B819" s="11">
        <f xml:space="preserve">      4200</f>
        <v>4200</v>
      </c>
      <c r="D819" s="12">
        <f t="shared" si="12"/>
        <v>0</v>
      </c>
    </row>
    <row r="820" spans="1:4" x14ac:dyDescent="0.35">
      <c r="A820" s="11" t="s">
        <v>1388</v>
      </c>
      <c r="B820" s="11">
        <f xml:space="preserve">    129900</f>
        <v>129900</v>
      </c>
      <c r="D820" s="12">
        <f t="shared" si="12"/>
        <v>0</v>
      </c>
    </row>
    <row r="821" spans="1:4" x14ac:dyDescent="0.35">
      <c r="A821" s="11" t="s">
        <v>1082</v>
      </c>
      <c r="B821" s="11">
        <f xml:space="preserve">     35000</f>
        <v>35000</v>
      </c>
      <c r="D821" s="12">
        <f t="shared" si="12"/>
        <v>0</v>
      </c>
    </row>
    <row r="822" spans="1:4" x14ac:dyDescent="0.35">
      <c r="A822" s="11" t="s">
        <v>1246</v>
      </c>
      <c r="B822" s="11">
        <f xml:space="preserve">     77900</f>
        <v>77900</v>
      </c>
      <c r="D822" s="12">
        <f t="shared" si="12"/>
        <v>0</v>
      </c>
    </row>
    <row r="823" spans="1:4" x14ac:dyDescent="0.35">
      <c r="A823" s="11" t="s">
        <v>1247</v>
      </c>
      <c r="B823" s="11">
        <f xml:space="preserve">     72900</f>
        <v>72900</v>
      </c>
      <c r="D823" s="12">
        <f t="shared" si="12"/>
        <v>0</v>
      </c>
    </row>
    <row r="824" spans="1:4" x14ac:dyDescent="0.35">
      <c r="A824" s="11" t="s">
        <v>1294</v>
      </c>
      <c r="B824" s="11">
        <f xml:space="preserve">    115400</f>
        <v>115400</v>
      </c>
      <c r="D824" s="12">
        <f t="shared" si="12"/>
        <v>0</v>
      </c>
    </row>
    <row r="825" spans="1:4" x14ac:dyDescent="0.35">
      <c r="A825" s="11" t="s">
        <v>1248</v>
      </c>
      <c r="B825" s="11">
        <f xml:space="preserve">    108900</f>
        <v>108900</v>
      </c>
      <c r="D825" s="12">
        <f t="shared" si="12"/>
        <v>0</v>
      </c>
    </row>
    <row r="826" spans="1:4" x14ac:dyDescent="0.35">
      <c r="A826" s="11" t="s">
        <v>1248</v>
      </c>
      <c r="B826" s="11">
        <f xml:space="preserve">    108900</f>
        <v>108900</v>
      </c>
      <c r="D826" s="12">
        <f t="shared" si="12"/>
        <v>0</v>
      </c>
    </row>
    <row r="827" spans="1:4" x14ac:dyDescent="0.35">
      <c r="A827" s="11" t="s">
        <v>1109</v>
      </c>
      <c r="B827" s="11">
        <f xml:space="preserve">      1550</f>
        <v>1550</v>
      </c>
      <c r="D827" s="12">
        <f t="shared" si="12"/>
        <v>0</v>
      </c>
    </row>
    <row r="828" spans="1:4" x14ac:dyDescent="0.35">
      <c r="A828" s="11" t="s">
        <v>788</v>
      </c>
      <c r="B828" s="11">
        <f xml:space="preserve">     31990</f>
        <v>31990</v>
      </c>
      <c r="D828" s="12">
        <f t="shared" si="12"/>
        <v>0</v>
      </c>
    </row>
    <row r="829" spans="1:4" x14ac:dyDescent="0.35">
      <c r="A829" s="11" t="s">
        <v>129</v>
      </c>
      <c r="B829" s="11">
        <f xml:space="preserve">     15900</f>
        <v>15900</v>
      </c>
      <c r="D829" s="12">
        <f t="shared" si="12"/>
        <v>0</v>
      </c>
    </row>
    <row r="830" spans="1:4" x14ac:dyDescent="0.35">
      <c r="A830" s="11" t="s">
        <v>161</v>
      </c>
      <c r="B830" s="11">
        <f xml:space="preserve">     69800</f>
        <v>69800</v>
      </c>
      <c r="D830" s="12">
        <f t="shared" si="12"/>
        <v>0</v>
      </c>
    </row>
    <row r="831" spans="1:4" x14ac:dyDescent="0.35">
      <c r="A831" s="11" t="s">
        <v>672</v>
      </c>
      <c r="B831" s="11">
        <f xml:space="preserve">     23500</f>
        <v>23500</v>
      </c>
      <c r="D831" s="12">
        <f t="shared" si="12"/>
        <v>0</v>
      </c>
    </row>
    <row r="832" spans="1:4" x14ac:dyDescent="0.35">
      <c r="A832" s="11" t="s">
        <v>672</v>
      </c>
      <c r="B832" s="11">
        <f xml:space="preserve">     23200</f>
        <v>23200</v>
      </c>
      <c r="D832" s="12">
        <f t="shared" si="12"/>
        <v>0</v>
      </c>
    </row>
    <row r="833" spans="1:4" x14ac:dyDescent="0.35">
      <c r="A833" s="11" t="s">
        <v>1190</v>
      </c>
      <c r="B833" s="11">
        <f xml:space="preserve">      9700</f>
        <v>9700</v>
      </c>
      <c r="D833" s="12">
        <f t="shared" si="12"/>
        <v>0</v>
      </c>
    </row>
    <row r="834" spans="1:4" x14ac:dyDescent="0.35">
      <c r="A834" s="11" t="s">
        <v>416</v>
      </c>
      <c r="B834" s="11">
        <f xml:space="preserve">     96300</f>
        <v>96300</v>
      </c>
      <c r="D834" s="12">
        <f t="shared" si="12"/>
        <v>0</v>
      </c>
    </row>
    <row r="835" spans="1:4" x14ac:dyDescent="0.35">
      <c r="A835" s="11" t="s">
        <v>1488</v>
      </c>
      <c r="B835" s="11">
        <f xml:space="preserve">    105500</f>
        <v>105500</v>
      </c>
      <c r="D835" s="12">
        <f t="shared" si="12"/>
        <v>0</v>
      </c>
    </row>
    <row r="836" spans="1:4" x14ac:dyDescent="0.35">
      <c r="A836" s="11" t="s">
        <v>133</v>
      </c>
      <c r="B836" s="11">
        <f xml:space="preserve">     70900</f>
        <v>70900</v>
      </c>
      <c r="D836" s="12">
        <f t="shared" si="12"/>
        <v>0</v>
      </c>
    </row>
    <row r="837" spans="1:4" x14ac:dyDescent="0.35">
      <c r="A837" s="11" t="s">
        <v>133</v>
      </c>
      <c r="B837" s="11">
        <f xml:space="preserve">     69300</f>
        <v>69300</v>
      </c>
      <c r="D837" s="12">
        <f t="shared" ref="D837:D900" si="13">C837*B837</f>
        <v>0</v>
      </c>
    </row>
    <row r="838" spans="1:4" x14ac:dyDescent="0.35">
      <c r="A838" s="11" t="s">
        <v>789</v>
      </c>
      <c r="B838" s="11">
        <f xml:space="preserve">     39900</f>
        <v>39900</v>
      </c>
      <c r="D838" s="12">
        <f t="shared" si="13"/>
        <v>0</v>
      </c>
    </row>
    <row r="839" spans="1:4" x14ac:dyDescent="0.35">
      <c r="A839" s="11" t="s">
        <v>181</v>
      </c>
      <c r="B839" s="11">
        <f xml:space="preserve">     66400</f>
        <v>66400</v>
      </c>
      <c r="D839" s="12">
        <f t="shared" si="13"/>
        <v>0</v>
      </c>
    </row>
    <row r="840" spans="1:4" x14ac:dyDescent="0.35">
      <c r="A840" s="11" t="s">
        <v>1489</v>
      </c>
      <c r="B840" s="11">
        <f xml:space="preserve">    149800</f>
        <v>149800</v>
      </c>
      <c r="D840" s="12">
        <f t="shared" si="13"/>
        <v>0</v>
      </c>
    </row>
    <row r="841" spans="1:4" x14ac:dyDescent="0.35">
      <c r="A841" s="11" t="s">
        <v>269</v>
      </c>
      <c r="B841" s="11">
        <f xml:space="preserve">    125000</f>
        <v>125000</v>
      </c>
      <c r="D841" s="12">
        <f t="shared" si="13"/>
        <v>0</v>
      </c>
    </row>
    <row r="842" spans="1:4" x14ac:dyDescent="0.35">
      <c r="A842" s="11" t="s">
        <v>123</v>
      </c>
      <c r="B842" s="11">
        <f xml:space="preserve">      1500</f>
        <v>1500</v>
      </c>
      <c r="D842" s="12">
        <f t="shared" si="13"/>
        <v>0</v>
      </c>
    </row>
    <row r="843" spans="1:4" x14ac:dyDescent="0.35">
      <c r="A843" s="11" t="s">
        <v>154</v>
      </c>
      <c r="B843" s="11">
        <f xml:space="preserve">      3700</f>
        <v>3700</v>
      </c>
      <c r="D843" s="12">
        <f t="shared" si="13"/>
        <v>0</v>
      </c>
    </row>
    <row r="844" spans="1:4" x14ac:dyDescent="0.35">
      <c r="A844" s="11" t="s">
        <v>1036</v>
      </c>
      <c r="B844" s="11">
        <f xml:space="preserve">      3850</f>
        <v>3850</v>
      </c>
      <c r="D844" s="12">
        <f t="shared" si="13"/>
        <v>0</v>
      </c>
    </row>
    <row r="845" spans="1:4" x14ac:dyDescent="0.35">
      <c r="A845" s="11" t="s">
        <v>763</v>
      </c>
      <c r="B845" s="11">
        <f xml:space="preserve">      3700</f>
        <v>3700</v>
      </c>
      <c r="D845" s="12">
        <f t="shared" si="13"/>
        <v>0</v>
      </c>
    </row>
    <row r="846" spans="1:4" x14ac:dyDescent="0.35">
      <c r="A846" s="11" t="s">
        <v>1083</v>
      </c>
      <c r="B846" s="11">
        <f xml:space="preserve">     13200</f>
        <v>13200</v>
      </c>
      <c r="D846" s="12">
        <f t="shared" si="13"/>
        <v>0</v>
      </c>
    </row>
    <row r="847" spans="1:4" x14ac:dyDescent="0.35">
      <c r="A847" s="11" t="s">
        <v>1084</v>
      </c>
      <c r="B847" s="11">
        <f xml:space="preserve">     13400</f>
        <v>13400</v>
      </c>
      <c r="D847" s="12">
        <f t="shared" si="13"/>
        <v>0</v>
      </c>
    </row>
    <row r="848" spans="1:4" x14ac:dyDescent="0.35">
      <c r="A848" s="11" t="s">
        <v>1145</v>
      </c>
      <c r="B848" s="11">
        <f xml:space="preserve">     97500</f>
        <v>97500</v>
      </c>
      <c r="D848" s="12">
        <f t="shared" si="13"/>
        <v>0</v>
      </c>
    </row>
    <row r="849" spans="1:4" x14ac:dyDescent="0.35">
      <c r="A849" s="11" t="s">
        <v>1146</v>
      </c>
      <c r="B849" s="11">
        <f xml:space="preserve">     55600</f>
        <v>55600</v>
      </c>
      <c r="D849" s="12">
        <f t="shared" si="13"/>
        <v>0</v>
      </c>
    </row>
    <row r="850" spans="1:4" x14ac:dyDescent="0.35">
      <c r="A850" s="11" t="s">
        <v>1146</v>
      </c>
      <c r="B850" s="11">
        <f xml:space="preserve">     54500</f>
        <v>54500</v>
      </c>
      <c r="D850" s="12">
        <f t="shared" si="13"/>
        <v>0</v>
      </c>
    </row>
    <row r="851" spans="1:4" x14ac:dyDescent="0.35">
      <c r="A851" s="11" t="s">
        <v>1295</v>
      </c>
      <c r="B851" s="11">
        <f xml:space="preserve">     55500</f>
        <v>55500</v>
      </c>
      <c r="D851" s="12">
        <f t="shared" si="13"/>
        <v>0</v>
      </c>
    </row>
    <row r="852" spans="1:4" x14ac:dyDescent="0.35">
      <c r="A852" s="11" t="s">
        <v>1296</v>
      </c>
      <c r="B852" s="11">
        <f xml:space="preserve">     55500</f>
        <v>55500</v>
      </c>
      <c r="D852" s="12">
        <f t="shared" si="13"/>
        <v>0</v>
      </c>
    </row>
    <row r="853" spans="1:4" x14ac:dyDescent="0.35">
      <c r="A853" s="11" t="s">
        <v>1110</v>
      </c>
      <c r="B853" s="11">
        <f xml:space="preserve">     27800</f>
        <v>27800</v>
      </c>
      <c r="D853" s="12">
        <f t="shared" si="13"/>
        <v>0</v>
      </c>
    </row>
    <row r="854" spans="1:4" x14ac:dyDescent="0.35">
      <c r="A854" s="11" t="s">
        <v>569</v>
      </c>
      <c r="B854" s="11">
        <f xml:space="preserve">     40800</f>
        <v>40800</v>
      </c>
      <c r="D854" s="12">
        <f t="shared" si="13"/>
        <v>0</v>
      </c>
    </row>
    <row r="855" spans="1:4" x14ac:dyDescent="0.35">
      <c r="A855" s="11" t="s">
        <v>866</v>
      </c>
      <c r="B855" s="11">
        <f xml:space="preserve">     24600</f>
        <v>24600</v>
      </c>
      <c r="D855" s="12">
        <f t="shared" si="13"/>
        <v>0</v>
      </c>
    </row>
    <row r="856" spans="1:4" x14ac:dyDescent="0.35">
      <c r="A856" s="11" t="s">
        <v>970</v>
      </c>
      <c r="B856" s="11">
        <f xml:space="preserve">    279900</f>
        <v>279900</v>
      </c>
      <c r="D856" s="12">
        <f t="shared" si="13"/>
        <v>0</v>
      </c>
    </row>
    <row r="857" spans="1:4" x14ac:dyDescent="0.35">
      <c r="A857" s="11" t="s">
        <v>551</v>
      </c>
      <c r="B857" s="11">
        <f xml:space="preserve">     57500</f>
        <v>57500</v>
      </c>
      <c r="D857" s="12">
        <f t="shared" si="13"/>
        <v>0</v>
      </c>
    </row>
    <row r="858" spans="1:4" x14ac:dyDescent="0.35">
      <c r="A858" s="11" t="s">
        <v>45</v>
      </c>
      <c r="B858" s="11">
        <f xml:space="preserve">     48800</f>
        <v>48800</v>
      </c>
      <c r="D858" s="12">
        <f t="shared" si="13"/>
        <v>0</v>
      </c>
    </row>
    <row r="859" spans="1:4" x14ac:dyDescent="0.35">
      <c r="A859" s="11" t="s">
        <v>1126</v>
      </c>
      <c r="B859" s="11">
        <f xml:space="preserve">     82900</f>
        <v>82900</v>
      </c>
      <c r="D859" s="12">
        <f t="shared" si="13"/>
        <v>0</v>
      </c>
    </row>
    <row r="860" spans="1:4" x14ac:dyDescent="0.35">
      <c r="A860" s="11" t="s">
        <v>166</v>
      </c>
      <c r="B860" s="11">
        <f xml:space="preserve">    106000</f>
        <v>106000</v>
      </c>
      <c r="D860" s="12">
        <f t="shared" si="13"/>
        <v>0</v>
      </c>
    </row>
    <row r="861" spans="1:4" x14ac:dyDescent="0.35">
      <c r="A861" s="11" t="s">
        <v>204</v>
      </c>
      <c r="B861" s="11">
        <f xml:space="preserve">     17990</f>
        <v>17990</v>
      </c>
      <c r="D861" s="12">
        <f t="shared" si="13"/>
        <v>0</v>
      </c>
    </row>
    <row r="862" spans="1:4" x14ac:dyDescent="0.35">
      <c r="A862" s="11" t="s">
        <v>204</v>
      </c>
      <c r="B862" s="11">
        <f xml:space="preserve">     17990</f>
        <v>17990</v>
      </c>
      <c r="D862" s="12">
        <f t="shared" si="13"/>
        <v>0</v>
      </c>
    </row>
    <row r="863" spans="1:4" x14ac:dyDescent="0.35">
      <c r="A863" s="11" t="s">
        <v>162</v>
      </c>
      <c r="B863" s="11">
        <f xml:space="preserve">     46300</f>
        <v>46300</v>
      </c>
      <c r="D863" s="12">
        <f t="shared" si="13"/>
        <v>0</v>
      </c>
    </row>
    <row r="864" spans="1:4" x14ac:dyDescent="0.35">
      <c r="A864" s="11" t="s">
        <v>162</v>
      </c>
      <c r="B864" s="11">
        <f xml:space="preserve">     45500</f>
        <v>45500</v>
      </c>
      <c r="D864" s="12">
        <f t="shared" si="13"/>
        <v>0</v>
      </c>
    </row>
    <row r="865" spans="1:4" x14ac:dyDescent="0.35">
      <c r="A865" s="11" t="s">
        <v>162</v>
      </c>
      <c r="B865" s="11">
        <f xml:space="preserve">     45500</f>
        <v>45500</v>
      </c>
      <c r="D865" s="12">
        <f t="shared" si="13"/>
        <v>0</v>
      </c>
    </row>
    <row r="866" spans="1:4" x14ac:dyDescent="0.35">
      <c r="A866" s="11" t="s">
        <v>673</v>
      </c>
      <c r="B866" s="11">
        <f xml:space="preserve">     89990</f>
        <v>89990</v>
      </c>
      <c r="D866" s="12">
        <f t="shared" si="13"/>
        <v>0</v>
      </c>
    </row>
    <row r="867" spans="1:4" x14ac:dyDescent="0.35">
      <c r="A867" s="11" t="s">
        <v>1490</v>
      </c>
      <c r="B867" s="11">
        <f xml:space="preserve">     28200</f>
        <v>28200</v>
      </c>
      <c r="D867" s="12">
        <f t="shared" si="13"/>
        <v>0</v>
      </c>
    </row>
    <row r="868" spans="1:4" x14ac:dyDescent="0.35">
      <c r="A868" s="11" t="s">
        <v>1325</v>
      </c>
      <c r="B868" s="11">
        <f xml:space="preserve">     43200</f>
        <v>43200</v>
      </c>
      <c r="D868" s="12">
        <f t="shared" si="13"/>
        <v>0</v>
      </c>
    </row>
    <row r="869" spans="1:4" x14ac:dyDescent="0.35">
      <c r="A869" s="11" t="s">
        <v>87</v>
      </c>
      <c r="B869" s="11">
        <f xml:space="preserve">     15800</f>
        <v>15800</v>
      </c>
      <c r="D869" s="12">
        <f t="shared" si="13"/>
        <v>0</v>
      </c>
    </row>
    <row r="870" spans="1:4" x14ac:dyDescent="0.35">
      <c r="A870" s="11" t="s">
        <v>87</v>
      </c>
      <c r="B870" s="11">
        <f xml:space="preserve">     15800</f>
        <v>15800</v>
      </c>
      <c r="D870" s="12">
        <f t="shared" si="13"/>
        <v>0</v>
      </c>
    </row>
    <row r="871" spans="1:4" x14ac:dyDescent="0.35">
      <c r="A871" s="11" t="s">
        <v>309</v>
      </c>
      <c r="B871" s="11">
        <f xml:space="preserve">     17800</f>
        <v>17800</v>
      </c>
      <c r="D871" s="12">
        <f t="shared" si="13"/>
        <v>0</v>
      </c>
    </row>
    <row r="872" spans="1:4" x14ac:dyDescent="0.35">
      <c r="A872" s="11" t="s">
        <v>1491</v>
      </c>
      <c r="B872" s="11">
        <f xml:space="preserve">     77200</f>
        <v>77200</v>
      </c>
      <c r="D872" s="12">
        <f t="shared" si="13"/>
        <v>0</v>
      </c>
    </row>
    <row r="873" spans="1:4" x14ac:dyDescent="0.35">
      <c r="A873" s="11" t="s">
        <v>790</v>
      </c>
      <c r="B873" s="11">
        <f xml:space="preserve">     58900</f>
        <v>58900</v>
      </c>
      <c r="D873" s="12">
        <f t="shared" si="13"/>
        <v>0</v>
      </c>
    </row>
    <row r="874" spans="1:4" x14ac:dyDescent="0.35">
      <c r="A874" s="11" t="s">
        <v>790</v>
      </c>
      <c r="B874" s="11">
        <f xml:space="preserve">     58900</f>
        <v>58900</v>
      </c>
      <c r="D874" s="12">
        <f t="shared" si="13"/>
        <v>0</v>
      </c>
    </row>
    <row r="875" spans="1:4" x14ac:dyDescent="0.35">
      <c r="A875" s="11" t="s">
        <v>400</v>
      </c>
      <c r="B875" s="11">
        <f xml:space="preserve">     15000</f>
        <v>15000</v>
      </c>
      <c r="D875" s="12">
        <f t="shared" si="13"/>
        <v>0</v>
      </c>
    </row>
    <row r="876" spans="1:4" x14ac:dyDescent="0.35">
      <c r="A876" s="11" t="s">
        <v>195</v>
      </c>
      <c r="B876" s="11">
        <f xml:space="preserve">     14990</f>
        <v>14990</v>
      </c>
      <c r="D876" s="12">
        <f t="shared" si="13"/>
        <v>0</v>
      </c>
    </row>
    <row r="877" spans="1:4" x14ac:dyDescent="0.35">
      <c r="A877" s="11" t="s">
        <v>552</v>
      </c>
      <c r="B877" s="11">
        <f xml:space="preserve">     48900</f>
        <v>48900</v>
      </c>
      <c r="D877" s="12">
        <f t="shared" si="13"/>
        <v>0</v>
      </c>
    </row>
    <row r="878" spans="1:4" x14ac:dyDescent="0.35">
      <c r="A878" s="11" t="s">
        <v>552</v>
      </c>
      <c r="B878" s="11">
        <f xml:space="preserve">     48900</f>
        <v>48900</v>
      </c>
      <c r="D878" s="12">
        <f t="shared" si="13"/>
        <v>0</v>
      </c>
    </row>
    <row r="879" spans="1:4" x14ac:dyDescent="0.35">
      <c r="A879" s="11" t="s">
        <v>456</v>
      </c>
      <c r="B879" s="11">
        <f xml:space="preserve">     28600</f>
        <v>28600</v>
      </c>
      <c r="D879" s="12">
        <f t="shared" si="13"/>
        <v>0</v>
      </c>
    </row>
    <row r="880" spans="1:4" x14ac:dyDescent="0.35">
      <c r="A880" s="11" t="s">
        <v>515</v>
      </c>
      <c r="B880" s="11">
        <f xml:space="preserve">     28600</f>
        <v>28600</v>
      </c>
      <c r="D880" s="12">
        <f t="shared" si="13"/>
        <v>0</v>
      </c>
    </row>
    <row r="881" spans="1:4" x14ac:dyDescent="0.35">
      <c r="A881" s="11" t="s">
        <v>395</v>
      </c>
      <c r="B881" s="11">
        <f xml:space="preserve">     30500</f>
        <v>30500</v>
      </c>
      <c r="D881" s="12">
        <f t="shared" si="13"/>
        <v>0</v>
      </c>
    </row>
    <row r="882" spans="1:4" x14ac:dyDescent="0.35">
      <c r="A882" s="11" t="s">
        <v>278</v>
      </c>
      <c r="B882" s="11">
        <f xml:space="preserve">     47400</f>
        <v>47400</v>
      </c>
      <c r="D882" s="12">
        <f t="shared" si="13"/>
        <v>0</v>
      </c>
    </row>
    <row r="883" spans="1:4" x14ac:dyDescent="0.35">
      <c r="A883" s="11" t="s">
        <v>46</v>
      </c>
      <c r="B883" s="11">
        <f xml:space="preserve">     21800</f>
        <v>21800</v>
      </c>
      <c r="D883" s="12">
        <f t="shared" si="13"/>
        <v>0</v>
      </c>
    </row>
    <row r="884" spans="1:4" x14ac:dyDescent="0.35">
      <c r="A884" s="11" t="s">
        <v>823</v>
      </c>
      <c r="B884" s="11">
        <f xml:space="preserve">     18400</f>
        <v>18400</v>
      </c>
      <c r="D884" s="12">
        <f t="shared" si="13"/>
        <v>0</v>
      </c>
    </row>
    <row r="885" spans="1:4" x14ac:dyDescent="0.35">
      <c r="A885" s="11" t="s">
        <v>823</v>
      </c>
      <c r="B885" s="11">
        <f xml:space="preserve">     18400</f>
        <v>18400</v>
      </c>
      <c r="D885" s="12">
        <f t="shared" si="13"/>
        <v>0</v>
      </c>
    </row>
    <row r="886" spans="1:4" x14ac:dyDescent="0.35">
      <c r="A886" s="11" t="s">
        <v>674</v>
      </c>
      <c r="B886" s="11">
        <f xml:space="preserve">     59800</f>
        <v>59800</v>
      </c>
      <c r="D886" s="12">
        <f t="shared" si="13"/>
        <v>0</v>
      </c>
    </row>
    <row r="887" spans="1:4" x14ac:dyDescent="0.35">
      <c r="A887" s="11" t="s">
        <v>674</v>
      </c>
      <c r="B887" s="11">
        <f xml:space="preserve">     59800</f>
        <v>59800</v>
      </c>
      <c r="D887" s="12">
        <f t="shared" si="13"/>
        <v>0</v>
      </c>
    </row>
    <row r="888" spans="1:4" x14ac:dyDescent="0.35">
      <c r="A888" s="11" t="s">
        <v>301</v>
      </c>
      <c r="B888" s="11">
        <f xml:space="preserve">     35990</f>
        <v>35990</v>
      </c>
      <c r="D888" s="12">
        <f t="shared" si="13"/>
        <v>0</v>
      </c>
    </row>
    <row r="889" spans="1:4" x14ac:dyDescent="0.35">
      <c r="A889" s="11" t="s">
        <v>301</v>
      </c>
      <c r="B889" s="11">
        <f xml:space="preserve">     35300</f>
        <v>35300</v>
      </c>
      <c r="D889" s="12">
        <f t="shared" si="13"/>
        <v>0</v>
      </c>
    </row>
    <row r="890" spans="1:4" x14ac:dyDescent="0.35">
      <c r="A890" s="11" t="s">
        <v>301</v>
      </c>
      <c r="B890" s="11">
        <f xml:space="preserve">     34600</f>
        <v>34600</v>
      </c>
      <c r="D890" s="12">
        <f t="shared" si="13"/>
        <v>0</v>
      </c>
    </row>
    <row r="891" spans="1:4" x14ac:dyDescent="0.35">
      <c r="A891" s="11" t="s">
        <v>247</v>
      </c>
      <c r="B891" s="11">
        <f xml:space="preserve">     52900</f>
        <v>52900</v>
      </c>
      <c r="D891" s="12">
        <f t="shared" si="13"/>
        <v>0</v>
      </c>
    </row>
    <row r="892" spans="1:4" x14ac:dyDescent="0.35">
      <c r="A892" s="11" t="s">
        <v>247</v>
      </c>
      <c r="B892" s="11">
        <f xml:space="preserve">     52900</f>
        <v>52900</v>
      </c>
      <c r="D892" s="12">
        <f t="shared" si="13"/>
        <v>0</v>
      </c>
    </row>
    <row r="893" spans="1:4" x14ac:dyDescent="0.35">
      <c r="A893" s="11" t="s">
        <v>192</v>
      </c>
      <c r="B893" s="11">
        <f xml:space="preserve">     13200</f>
        <v>13200</v>
      </c>
      <c r="D893" s="12">
        <f t="shared" si="13"/>
        <v>0</v>
      </c>
    </row>
    <row r="894" spans="1:4" x14ac:dyDescent="0.35">
      <c r="A894" s="11" t="s">
        <v>1085</v>
      </c>
      <c r="B894" s="11">
        <f xml:space="preserve">     31400</f>
        <v>31400</v>
      </c>
      <c r="D894" s="12">
        <f t="shared" si="13"/>
        <v>0</v>
      </c>
    </row>
    <row r="895" spans="1:4" x14ac:dyDescent="0.35">
      <c r="A895" s="11" t="s">
        <v>675</v>
      </c>
      <c r="B895" s="11">
        <f xml:space="preserve">     32600</f>
        <v>32600</v>
      </c>
      <c r="D895" s="12">
        <f t="shared" si="13"/>
        <v>0</v>
      </c>
    </row>
    <row r="896" spans="1:4" x14ac:dyDescent="0.35">
      <c r="A896" s="11" t="s">
        <v>945</v>
      </c>
      <c r="B896" s="11">
        <f xml:space="preserve">     25990</f>
        <v>25990</v>
      </c>
      <c r="D896" s="12">
        <f t="shared" si="13"/>
        <v>0</v>
      </c>
    </row>
    <row r="897" spans="1:4" x14ac:dyDescent="0.35">
      <c r="A897" s="11" t="s">
        <v>1249</v>
      </c>
      <c r="B897" s="11">
        <f xml:space="preserve">     20600</f>
        <v>20600</v>
      </c>
      <c r="D897" s="12">
        <f t="shared" si="13"/>
        <v>0</v>
      </c>
    </row>
    <row r="898" spans="1:4" x14ac:dyDescent="0.35">
      <c r="A898" s="11" t="s">
        <v>584</v>
      </c>
      <c r="B898" s="11">
        <f xml:space="preserve">     48800</f>
        <v>48800</v>
      </c>
      <c r="D898" s="12">
        <f t="shared" si="13"/>
        <v>0</v>
      </c>
    </row>
    <row r="899" spans="1:4" x14ac:dyDescent="0.35">
      <c r="A899" s="11" t="s">
        <v>584</v>
      </c>
      <c r="B899" s="11">
        <f xml:space="preserve">     47800</f>
        <v>47800</v>
      </c>
      <c r="D899" s="12">
        <f t="shared" si="13"/>
        <v>0</v>
      </c>
    </row>
    <row r="900" spans="1:4" x14ac:dyDescent="0.35">
      <c r="A900" s="11" t="s">
        <v>1492</v>
      </c>
      <c r="B900" s="11">
        <f xml:space="preserve">     35100</f>
        <v>35100</v>
      </c>
      <c r="D900" s="12">
        <f t="shared" si="13"/>
        <v>0</v>
      </c>
    </row>
    <row r="901" spans="1:4" x14ac:dyDescent="0.35">
      <c r="A901" s="11" t="s">
        <v>1250</v>
      </c>
      <c r="B901" s="11">
        <f xml:space="preserve">      5750</f>
        <v>5750</v>
      </c>
      <c r="D901" s="12">
        <f t="shared" ref="D901:D964" si="14">C901*B901</f>
        <v>0</v>
      </c>
    </row>
    <row r="902" spans="1:4" x14ac:dyDescent="0.35">
      <c r="A902" s="11" t="s">
        <v>174</v>
      </c>
      <c r="B902" s="11">
        <f xml:space="preserve">      7300</f>
        <v>7300</v>
      </c>
      <c r="D902" s="12">
        <f t="shared" si="14"/>
        <v>0</v>
      </c>
    </row>
    <row r="903" spans="1:4" x14ac:dyDescent="0.35">
      <c r="A903" s="11" t="s">
        <v>174</v>
      </c>
      <c r="B903" s="11">
        <f xml:space="preserve">      7350</f>
        <v>7350</v>
      </c>
      <c r="D903" s="12">
        <f t="shared" si="14"/>
        <v>0</v>
      </c>
    </row>
    <row r="904" spans="1:4" x14ac:dyDescent="0.35">
      <c r="A904" s="11" t="s">
        <v>606</v>
      </c>
      <c r="B904" s="11">
        <f xml:space="preserve">      1800</f>
        <v>1800</v>
      </c>
      <c r="D904" s="12">
        <f t="shared" si="14"/>
        <v>0</v>
      </c>
    </row>
    <row r="905" spans="1:4" x14ac:dyDescent="0.35">
      <c r="A905" s="11" t="s">
        <v>704</v>
      </c>
      <c r="B905" s="11">
        <f xml:space="preserve">      2400</f>
        <v>2400</v>
      </c>
      <c r="D905" s="12">
        <f t="shared" si="14"/>
        <v>0</v>
      </c>
    </row>
    <row r="906" spans="1:4" x14ac:dyDescent="0.35">
      <c r="A906" s="11" t="s">
        <v>704</v>
      </c>
      <c r="B906" s="11">
        <f xml:space="preserve">      2400</f>
        <v>2400</v>
      </c>
      <c r="D906" s="12">
        <f t="shared" si="14"/>
        <v>0</v>
      </c>
    </row>
    <row r="907" spans="1:4" x14ac:dyDescent="0.35">
      <c r="A907" s="11" t="s">
        <v>830</v>
      </c>
      <c r="B907" s="11">
        <f xml:space="preserve">      9500</f>
        <v>9500</v>
      </c>
      <c r="D907" s="12">
        <f t="shared" si="14"/>
        <v>0</v>
      </c>
    </row>
    <row r="908" spans="1:4" x14ac:dyDescent="0.35">
      <c r="A908" s="11" t="s">
        <v>1405</v>
      </c>
      <c r="B908" s="11">
        <f xml:space="preserve">     33500</f>
        <v>33500</v>
      </c>
      <c r="D908" s="12">
        <f t="shared" si="14"/>
        <v>0</v>
      </c>
    </row>
    <row r="909" spans="1:4" x14ac:dyDescent="0.35">
      <c r="A909" s="11" t="s">
        <v>632</v>
      </c>
      <c r="B909" s="11">
        <f xml:space="preserve">     33500</f>
        <v>33500</v>
      </c>
      <c r="D909" s="12">
        <f t="shared" si="14"/>
        <v>0</v>
      </c>
    </row>
    <row r="910" spans="1:4" x14ac:dyDescent="0.35">
      <c r="A910" s="11" t="s">
        <v>632</v>
      </c>
      <c r="B910" s="11">
        <f xml:space="preserve">     33500</f>
        <v>33500</v>
      </c>
      <c r="D910" s="12">
        <f t="shared" si="14"/>
        <v>0</v>
      </c>
    </row>
    <row r="911" spans="1:4" x14ac:dyDescent="0.35">
      <c r="A911" s="11" t="s">
        <v>1251</v>
      </c>
      <c r="B911" s="11">
        <f xml:space="preserve">     19500</f>
        <v>19500</v>
      </c>
      <c r="D911" s="12">
        <f t="shared" si="14"/>
        <v>0</v>
      </c>
    </row>
    <row r="912" spans="1:4" x14ac:dyDescent="0.35">
      <c r="A912" s="11" t="s">
        <v>1252</v>
      </c>
      <c r="B912" s="11">
        <f xml:space="preserve">     14600</f>
        <v>14600</v>
      </c>
      <c r="D912" s="12">
        <f t="shared" si="14"/>
        <v>0</v>
      </c>
    </row>
    <row r="913" spans="1:4" x14ac:dyDescent="0.35">
      <c r="A913" s="11" t="s">
        <v>1236</v>
      </c>
      <c r="B913" s="11">
        <f xml:space="preserve">     38900</f>
        <v>38900</v>
      </c>
      <c r="D913" s="12">
        <f t="shared" si="14"/>
        <v>0</v>
      </c>
    </row>
    <row r="914" spans="1:4" x14ac:dyDescent="0.35">
      <c r="A914" s="11" t="s">
        <v>310</v>
      </c>
      <c r="B914" s="11">
        <f xml:space="preserve">     12990</f>
        <v>12990</v>
      </c>
      <c r="D914" s="12">
        <f t="shared" si="14"/>
        <v>0</v>
      </c>
    </row>
    <row r="915" spans="1:4" x14ac:dyDescent="0.35">
      <c r="A915" s="11" t="s">
        <v>676</v>
      </c>
      <c r="B915" s="11">
        <f xml:space="preserve">      5400</f>
        <v>5400</v>
      </c>
      <c r="D915" s="12">
        <f t="shared" si="14"/>
        <v>0</v>
      </c>
    </row>
    <row r="916" spans="1:4" x14ac:dyDescent="0.35">
      <c r="A916" s="11" t="s">
        <v>1435</v>
      </c>
      <c r="B916" s="11">
        <f xml:space="preserve">      7700</f>
        <v>7700</v>
      </c>
      <c r="D916" s="12">
        <f t="shared" si="14"/>
        <v>0</v>
      </c>
    </row>
    <row r="917" spans="1:4" x14ac:dyDescent="0.35">
      <c r="A917" s="11" t="s">
        <v>934</v>
      </c>
      <c r="B917" s="11">
        <f xml:space="preserve">      2100</f>
        <v>2100</v>
      </c>
      <c r="D917" s="12">
        <f t="shared" si="14"/>
        <v>0</v>
      </c>
    </row>
    <row r="918" spans="1:4" x14ac:dyDescent="0.35">
      <c r="A918" s="11" t="s">
        <v>873</v>
      </c>
      <c r="B918" s="11">
        <f xml:space="preserve">      3000</f>
        <v>3000</v>
      </c>
      <c r="D918" s="12">
        <f t="shared" si="14"/>
        <v>0</v>
      </c>
    </row>
    <row r="919" spans="1:4" x14ac:dyDescent="0.35">
      <c r="A919" s="11" t="s">
        <v>1127</v>
      </c>
      <c r="B919" s="11">
        <f xml:space="preserve">      2900</f>
        <v>2900</v>
      </c>
      <c r="D919" s="12">
        <f t="shared" si="14"/>
        <v>0</v>
      </c>
    </row>
    <row r="920" spans="1:4" x14ac:dyDescent="0.35">
      <c r="A920" s="11" t="s">
        <v>1127</v>
      </c>
      <c r="B920" s="11">
        <f xml:space="preserve">      2900</f>
        <v>2900</v>
      </c>
      <c r="D920" s="12">
        <f t="shared" si="14"/>
        <v>0</v>
      </c>
    </row>
    <row r="921" spans="1:4" x14ac:dyDescent="0.35">
      <c r="A921" s="11" t="s">
        <v>389</v>
      </c>
      <c r="B921" s="11">
        <f xml:space="preserve">      5500</f>
        <v>5500</v>
      </c>
      <c r="D921" s="12">
        <f t="shared" si="14"/>
        <v>0</v>
      </c>
    </row>
    <row r="922" spans="1:4" x14ac:dyDescent="0.35">
      <c r="A922" s="11" t="s">
        <v>258</v>
      </c>
      <c r="B922" s="11">
        <f xml:space="preserve">     61900</f>
        <v>61900</v>
      </c>
      <c r="D922" s="12">
        <f t="shared" si="14"/>
        <v>0</v>
      </c>
    </row>
    <row r="923" spans="1:4" x14ac:dyDescent="0.35">
      <c r="A923" s="11" t="s">
        <v>311</v>
      </c>
      <c r="B923" s="11">
        <f xml:space="preserve">     91600</f>
        <v>91600</v>
      </c>
      <c r="D923" s="12">
        <f t="shared" si="14"/>
        <v>0</v>
      </c>
    </row>
    <row r="924" spans="1:4" x14ac:dyDescent="0.35">
      <c r="A924" s="11" t="s">
        <v>553</v>
      </c>
      <c r="B924" s="11">
        <f xml:space="preserve">     33500</f>
        <v>33500</v>
      </c>
      <c r="D924" s="12">
        <f t="shared" si="14"/>
        <v>0</v>
      </c>
    </row>
    <row r="925" spans="1:4" x14ac:dyDescent="0.35">
      <c r="A925" s="11" t="s">
        <v>401</v>
      </c>
      <c r="B925" s="11">
        <f xml:space="preserve">     44100</f>
        <v>44100</v>
      </c>
      <c r="D925" s="12">
        <f t="shared" si="14"/>
        <v>0</v>
      </c>
    </row>
    <row r="926" spans="1:4" x14ac:dyDescent="0.35">
      <c r="A926" s="11" t="s">
        <v>401</v>
      </c>
      <c r="B926" s="11">
        <f xml:space="preserve">     44100</f>
        <v>44100</v>
      </c>
      <c r="D926" s="12">
        <f t="shared" si="14"/>
        <v>0</v>
      </c>
    </row>
    <row r="927" spans="1:4" x14ac:dyDescent="0.35">
      <c r="A927" s="11" t="s">
        <v>1389</v>
      </c>
      <c r="B927" s="11">
        <f xml:space="preserve">    113300</f>
        <v>113300</v>
      </c>
      <c r="D927" s="12">
        <f t="shared" si="14"/>
        <v>0</v>
      </c>
    </row>
    <row r="928" spans="1:4" x14ac:dyDescent="0.35">
      <c r="A928" s="11" t="s">
        <v>1297</v>
      </c>
      <c r="B928" s="11">
        <f xml:space="preserve">     41900</f>
        <v>41900</v>
      </c>
      <c r="D928" s="12">
        <f t="shared" si="14"/>
        <v>0</v>
      </c>
    </row>
    <row r="929" spans="1:4" x14ac:dyDescent="0.35">
      <c r="A929" s="11" t="s">
        <v>971</v>
      </c>
      <c r="B929" s="11">
        <f xml:space="preserve">     46500</f>
        <v>46500</v>
      </c>
      <c r="D929" s="12">
        <f t="shared" si="14"/>
        <v>0</v>
      </c>
    </row>
    <row r="930" spans="1:4" x14ac:dyDescent="0.35">
      <c r="A930" s="11" t="s">
        <v>971</v>
      </c>
      <c r="B930" s="11">
        <f xml:space="preserve">     46100</f>
        <v>46100</v>
      </c>
      <c r="D930" s="12">
        <f t="shared" si="14"/>
        <v>0</v>
      </c>
    </row>
    <row r="931" spans="1:4" x14ac:dyDescent="0.35">
      <c r="A931" s="11" t="s">
        <v>1013</v>
      </c>
      <c r="B931" s="11">
        <f xml:space="preserve">    194500</f>
        <v>194500</v>
      </c>
      <c r="D931" s="12">
        <f t="shared" si="14"/>
        <v>0</v>
      </c>
    </row>
    <row r="932" spans="1:4" x14ac:dyDescent="0.35">
      <c r="A932" s="11" t="s">
        <v>1493</v>
      </c>
      <c r="B932" s="11">
        <f xml:space="preserve">     82200</f>
        <v>82200</v>
      </c>
      <c r="D932" s="12">
        <f t="shared" si="14"/>
        <v>0</v>
      </c>
    </row>
    <row r="933" spans="1:4" x14ac:dyDescent="0.35">
      <c r="A933" s="11" t="s">
        <v>1436</v>
      </c>
      <c r="B933" s="11">
        <f xml:space="preserve">     63900</f>
        <v>63900</v>
      </c>
      <c r="D933" s="12">
        <f t="shared" si="14"/>
        <v>0</v>
      </c>
    </row>
    <row r="934" spans="1:4" x14ac:dyDescent="0.35">
      <c r="A934" s="11" t="s">
        <v>935</v>
      </c>
      <c r="B934" s="11">
        <f xml:space="preserve">     39500</f>
        <v>39500</v>
      </c>
      <c r="D934" s="12">
        <f t="shared" si="14"/>
        <v>0</v>
      </c>
    </row>
    <row r="935" spans="1:4" x14ac:dyDescent="0.35">
      <c r="A935" s="11" t="s">
        <v>337</v>
      </c>
      <c r="B935" s="11">
        <f xml:space="preserve">     31400</f>
        <v>31400</v>
      </c>
      <c r="D935" s="12">
        <f t="shared" si="14"/>
        <v>0</v>
      </c>
    </row>
    <row r="936" spans="1:4" x14ac:dyDescent="0.35">
      <c r="A936" s="11" t="s">
        <v>337</v>
      </c>
      <c r="B936" s="11">
        <f xml:space="preserve">     30500</f>
        <v>30500</v>
      </c>
      <c r="D936" s="12">
        <f t="shared" si="14"/>
        <v>0</v>
      </c>
    </row>
    <row r="937" spans="1:4" x14ac:dyDescent="0.35">
      <c r="A937" s="11" t="s">
        <v>554</v>
      </c>
      <c r="B937" s="11">
        <f xml:space="preserve">      2800</f>
        <v>2800</v>
      </c>
      <c r="D937" s="12">
        <f t="shared" si="14"/>
        <v>0</v>
      </c>
    </row>
    <row r="938" spans="1:4" x14ac:dyDescent="0.35">
      <c r="A938" s="11" t="s">
        <v>554</v>
      </c>
      <c r="B938" s="11">
        <f xml:space="preserve">      2800</f>
        <v>2800</v>
      </c>
      <c r="D938" s="12">
        <f t="shared" si="14"/>
        <v>0</v>
      </c>
    </row>
    <row r="939" spans="1:4" x14ac:dyDescent="0.35">
      <c r="A939" s="11" t="s">
        <v>555</v>
      </c>
      <c r="B939" s="11">
        <f xml:space="preserve">      2500</f>
        <v>2500</v>
      </c>
      <c r="D939" s="12">
        <f t="shared" si="14"/>
        <v>0</v>
      </c>
    </row>
    <row r="940" spans="1:4" x14ac:dyDescent="0.35">
      <c r="A940" s="11" t="s">
        <v>292</v>
      </c>
      <c r="B940" s="11">
        <f xml:space="preserve">     26900</f>
        <v>26900</v>
      </c>
      <c r="D940" s="12">
        <f t="shared" si="14"/>
        <v>0</v>
      </c>
    </row>
    <row r="941" spans="1:4" x14ac:dyDescent="0.35">
      <c r="A941" s="11" t="s">
        <v>972</v>
      </c>
      <c r="B941" s="11">
        <f xml:space="preserve">     17990</f>
        <v>17990</v>
      </c>
      <c r="D941" s="12">
        <f t="shared" si="14"/>
        <v>0</v>
      </c>
    </row>
    <row r="942" spans="1:4" x14ac:dyDescent="0.35">
      <c r="A942" s="11" t="s">
        <v>973</v>
      </c>
      <c r="B942" s="11">
        <f xml:space="preserve">     17990</f>
        <v>17990</v>
      </c>
      <c r="D942" s="12">
        <f t="shared" si="14"/>
        <v>0</v>
      </c>
    </row>
    <row r="943" spans="1:4" x14ac:dyDescent="0.35">
      <c r="A943" s="11" t="s">
        <v>417</v>
      </c>
      <c r="B943" s="11">
        <f xml:space="preserve">     29900</f>
        <v>29900</v>
      </c>
      <c r="D943" s="12">
        <f t="shared" si="14"/>
        <v>0</v>
      </c>
    </row>
    <row r="944" spans="1:4" x14ac:dyDescent="0.35">
      <c r="A944" s="11" t="s">
        <v>591</v>
      </c>
      <c r="B944" s="11">
        <f xml:space="preserve">     20500</f>
        <v>20500</v>
      </c>
      <c r="D944" s="12">
        <f t="shared" si="14"/>
        <v>0</v>
      </c>
    </row>
    <row r="945" spans="1:4" x14ac:dyDescent="0.35">
      <c r="A945" s="11" t="s">
        <v>443</v>
      </c>
      <c r="B945" s="11">
        <f xml:space="preserve">     63800</f>
        <v>63800</v>
      </c>
      <c r="D945" s="12">
        <f t="shared" si="14"/>
        <v>0</v>
      </c>
    </row>
    <row r="946" spans="1:4" x14ac:dyDescent="0.35">
      <c r="A946" s="11" t="s">
        <v>831</v>
      </c>
      <c r="B946" s="11">
        <f xml:space="preserve">     52900</f>
        <v>52900</v>
      </c>
      <c r="D946" s="12">
        <f t="shared" si="14"/>
        <v>0</v>
      </c>
    </row>
    <row r="947" spans="1:4" x14ac:dyDescent="0.35">
      <c r="A947" s="11" t="s">
        <v>831</v>
      </c>
      <c r="B947" s="11">
        <f xml:space="preserve">     51800</f>
        <v>51800</v>
      </c>
      <c r="D947" s="12">
        <f t="shared" si="14"/>
        <v>0</v>
      </c>
    </row>
    <row r="948" spans="1:4" x14ac:dyDescent="0.35">
      <c r="A948" s="11" t="s">
        <v>556</v>
      </c>
      <c r="B948" s="11">
        <f xml:space="preserve">     59600</f>
        <v>59600</v>
      </c>
      <c r="D948" s="12">
        <f t="shared" si="14"/>
        <v>0</v>
      </c>
    </row>
    <row r="949" spans="1:4" x14ac:dyDescent="0.35">
      <c r="A949" s="11" t="s">
        <v>434</v>
      </c>
      <c r="B949" s="11">
        <f xml:space="preserve">     23600</f>
        <v>23600</v>
      </c>
      <c r="D949" s="12">
        <f t="shared" si="14"/>
        <v>0</v>
      </c>
    </row>
    <row r="950" spans="1:4" x14ac:dyDescent="0.35">
      <c r="A950" s="11" t="s">
        <v>14</v>
      </c>
      <c r="B950" s="11">
        <f xml:space="preserve">     14700</f>
        <v>14700</v>
      </c>
      <c r="D950" s="12">
        <f t="shared" si="14"/>
        <v>0</v>
      </c>
    </row>
    <row r="951" spans="1:4" x14ac:dyDescent="0.35">
      <c r="A951" s="11" t="s">
        <v>607</v>
      </c>
      <c r="B951" s="11">
        <f xml:space="preserve">      6200</f>
        <v>6200</v>
      </c>
      <c r="D951" s="12">
        <f t="shared" si="14"/>
        <v>0</v>
      </c>
    </row>
    <row r="952" spans="1:4" x14ac:dyDescent="0.35">
      <c r="A952" s="11" t="s">
        <v>607</v>
      </c>
      <c r="B952" s="11">
        <f xml:space="preserve">      6300</f>
        <v>6300</v>
      </c>
      <c r="D952" s="12">
        <f t="shared" si="14"/>
        <v>0</v>
      </c>
    </row>
    <row r="953" spans="1:4" x14ac:dyDescent="0.35">
      <c r="A953" s="11" t="s">
        <v>607</v>
      </c>
      <c r="B953" s="11">
        <f xml:space="preserve">      5900</f>
        <v>5900</v>
      </c>
      <c r="D953" s="12">
        <f t="shared" si="14"/>
        <v>0</v>
      </c>
    </row>
    <row r="954" spans="1:4" x14ac:dyDescent="0.35">
      <c r="A954" s="11" t="s">
        <v>946</v>
      </c>
      <c r="B954" s="11">
        <f xml:space="preserve">      3700</f>
        <v>3700</v>
      </c>
      <c r="D954" s="12">
        <f t="shared" si="14"/>
        <v>0</v>
      </c>
    </row>
    <row r="955" spans="1:4" x14ac:dyDescent="0.35">
      <c r="A955" s="11" t="s">
        <v>946</v>
      </c>
      <c r="B955" s="11">
        <f xml:space="preserve">      3700</f>
        <v>3700</v>
      </c>
      <c r="D955" s="12">
        <f t="shared" si="14"/>
        <v>0</v>
      </c>
    </row>
    <row r="956" spans="1:4" x14ac:dyDescent="0.35">
      <c r="A956" s="11" t="s">
        <v>248</v>
      </c>
      <c r="B956" s="11">
        <f xml:space="preserve">     16700</f>
        <v>16700</v>
      </c>
      <c r="D956" s="12">
        <f t="shared" si="14"/>
        <v>0</v>
      </c>
    </row>
    <row r="957" spans="1:4" x14ac:dyDescent="0.35">
      <c r="A957" s="11" t="s">
        <v>248</v>
      </c>
      <c r="B957" s="11">
        <f xml:space="preserve">     15800</f>
        <v>15800</v>
      </c>
      <c r="D957" s="12">
        <f t="shared" si="14"/>
        <v>0</v>
      </c>
    </row>
    <row r="958" spans="1:4" x14ac:dyDescent="0.35">
      <c r="A958" s="11" t="s">
        <v>791</v>
      </c>
      <c r="B958" s="11">
        <f xml:space="preserve">     12300</f>
        <v>12300</v>
      </c>
      <c r="D958" s="12">
        <f t="shared" si="14"/>
        <v>0</v>
      </c>
    </row>
    <row r="959" spans="1:4" x14ac:dyDescent="0.35">
      <c r="A959" s="11" t="s">
        <v>791</v>
      </c>
      <c r="B959" s="11">
        <f xml:space="preserve">     12500</f>
        <v>12500</v>
      </c>
      <c r="D959" s="12">
        <f t="shared" si="14"/>
        <v>0</v>
      </c>
    </row>
    <row r="960" spans="1:4" x14ac:dyDescent="0.35">
      <c r="A960" s="11" t="s">
        <v>429</v>
      </c>
      <c r="B960" s="11">
        <f xml:space="preserve">     11800</f>
        <v>11800</v>
      </c>
      <c r="D960" s="12">
        <f t="shared" si="14"/>
        <v>0</v>
      </c>
    </row>
    <row r="961" spans="1:4" x14ac:dyDescent="0.35">
      <c r="A961" s="11" t="s">
        <v>359</v>
      </c>
      <c r="B961" s="11">
        <f xml:space="preserve">     14700</f>
        <v>14700</v>
      </c>
      <c r="D961" s="12">
        <f t="shared" si="14"/>
        <v>0</v>
      </c>
    </row>
    <row r="962" spans="1:4" x14ac:dyDescent="0.35">
      <c r="A962" s="11" t="s">
        <v>516</v>
      </c>
      <c r="B962" s="11">
        <f xml:space="preserve">      8600</f>
        <v>8600</v>
      </c>
      <c r="D962" s="12">
        <f t="shared" si="14"/>
        <v>0</v>
      </c>
    </row>
    <row r="963" spans="1:4" x14ac:dyDescent="0.35">
      <c r="A963" s="11" t="s">
        <v>516</v>
      </c>
      <c r="B963" s="11">
        <f xml:space="preserve">      8400</f>
        <v>8400</v>
      </c>
      <c r="D963" s="12">
        <f t="shared" si="14"/>
        <v>0</v>
      </c>
    </row>
    <row r="964" spans="1:4" x14ac:dyDescent="0.35">
      <c r="A964" s="11" t="s">
        <v>1253</v>
      </c>
      <c r="B964" s="11">
        <f xml:space="preserve">     57900</f>
        <v>57900</v>
      </c>
      <c r="D964" s="12">
        <f t="shared" si="14"/>
        <v>0</v>
      </c>
    </row>
    <row r="965" spans="1:4" x14ac:dyDescent="0.35">
      <c r="A965" s="11" t="s">
        <v>1253</v>
      </c>
      <c r="B965" s="11">
        <f xml:space="preserve">     57900</f>
        <v>57900</v>
      </c>
      <c r="D965" s="12">
        <f t="shared" ref="D965:D1028" si="15">C965*B965</f>
        <v>0</v>
      </c>
    </row>
    <row r="966" spans="1:4" x14ac:dyDescent="0.35">
      <c r="A966" s="11" t="s">
        <v>974</v>
      </c>
      <c r="B966" s="11">
        <f xml:space="preserve">    130900</f>
        <v>130900</v>
      </c>
      <c r="D966" s="12">
        <f t="shared" si="15"/>
        <v>0</v>
      </c>
    </row>
    <row r="967" spans="1:4" x14ac:dyDescent="0.35">
      <c r="A967" s="11" t="s">
        <v>792</v>
      </c>
      <c r="B967" s="11">
        <f xml:space="preserve">     81300</f>
        <v>81300</v>
      </c>
      <c r="D967" s="12">
        <f t="shared" si="15"/>
        <v>0</v>
      </c>
    </row>
    <row r="968" spans="1:4" x14ac:dyDescent="0.35">
      <c r="A968" s="11" t="s">
        <v>792</v>
      </c>
      <c r="B968" s="11">
        <f xml:space="preserve">     81300</f>
        <v>81300</v>
      </c>
      <c r="D968" s="12">
        <f t="shared" si="15"/>
        <v>0</v>
      </c>
    </row>
    <row r="969" spans="1:4" x14ac:dyDescent="0.35">
      <c r="A969" s="11" t="s">
        <v>912</v>
      </c>
      <c r="B969" s="11">
        <f xml:space="preserve">     31500</f>
        <v>31500</v>
      </c>
      <c r="D969" s="12">
        <f t="shared" si="15"/>
        <v>0</v>
      </c>
    </row>
    <row r="970" spans="1:4" x14ac:dyDescent="0.35">
      <c r="A970" s="11" t="s">
        <v>403</v>
      </c>
      <c r="B970" s="11">
        <f xml:space="preserve">     44990</f>
        <v>44990</v>
      </c>
      <c r="D970" s="12">
        <f t="shared" si="15"/>
        <v>0</v>
      </c>
    </row>
    <row r="971" spans="1:4" x14ac:dyDescent="0.35">
      <c r="A971" s="11" t="s">
        <v>793</v>
      </c>
      <c r="B971" s="11">
        <f xml:space="preserve">     25500</f>
        <v>25500</v>
      </c>
      <c r="D971" s="12">
        <f t="shared" si="15"/>
        <v>0</v>
      </c>
    </row>
    <row r="972" spans="1:4" x14ac:dyDescent="0.35">
      <c r="A972" s="11" t="s">
        <v>1147</v>
      </c>
      <c r="B972" s="11">
        <f xml:space="preserve">    331990</f>
        <v>331990</v>
      </c>
      <c r="D972" s="12">
        <f t="shared" si="15"/>
        <v>0</v>
      </c>
    </row>
    <row r="973" spans="1:4" x14ac:dyDescent="0.35">
      <c r="A973" s="11" t="s">
        <v>1494</v>
      </c>
      <c r="B973" s="11">
        <f xml:space="preserve">    301800</f>
        <v>301800</v>
      </c>
      <c r="D973" s="12">
        <f t="shared" si="15"/>
        <v>0</v>
      </c>
    </row>
    <row r="974" spans="1:4" x14ac:dyDescent="0.35">
      <c r="A974" s="11" t="s">
        <v>733</v>
      </c>
      <c r="B974" s="11">
        <f xml:space="preserve">      1550</f>
        <v>1550</v>
      </c>
      <c r="D974" s="12">
        <f t="shared" si="15"/>
        <v>0</v>
      </c>
    </row>
    <row r="975" spans="1:4" x14ac:dyDescent="0.35">
      <c r="A975" s="11" t="s">
        <v>913</v>
      </c>
      <c r="B975" s="11">
        <f xml:space="preserve">     26990</f>
        <v>26990</v>
      </c>
      <c r="D975" s="12">
        <f t="shared" si="15"/>
        <v>0</v>
      </c>
    </row>
    <row r="976" spans="1:4" x14ac:dyDescent="0.35">
      <c r="A976" s="11" t="s">
        <v>794</v>
      </c>
      <c r="B976" s="11">
        <f xml:space="preserve">      4800</f>
        <v>4800</v>
      </c>
      <c r="D976" s="12">
        <f t="shared" si="15"/>
        <v>0</v>
      </c>
    </row>
    <row r="977" spans="1:4" x14ac:dyDescent="0.35">
      <c r="A977" s="11" t="s">
        <v>794</v>
      </c>
      <c r="B977" s="11">
        <f xml:space="preserve">      4800</f>
        <v>4800</v>
      </c>
      <c r="D977" s="12">
        <f t="shared" si="15"/>
        <v>0</v>
      </c>
    </row>
    <row r="978" spans="1:4" x14ac:dyDescent="0.35">
      <c r="A978" s="11" t="s">
        <v>136</v>
      </c>
      <c r="B978" s="11">
        <f xml:space="preserve">      3400</f>
        <v>3400</v>
      </c>
      <c r="D978" s="12">
        <f t="shared" si="15"/>
        <v>0</v>
      </c>
    </row>
    <row r="979" spans="1:4" x14ac:dyDescent="0.35">
      <c r="A979" s="11" t="s">
        <v>223</v>
      </c>
      <c r="B979" s="11">
        <f xml:space="preserve">     21300</f>
        <v>21300</v>
      </c>
      <c r="D979" s="12">
        <f t="shared" si="15"/>
        <v>0</v>
      </c>
    </row>
    <row r="980" spans="1:4" x14ac:dyDescent="0.35">
      <c r="A980" s="11" t="s">
        <v>1495</v>
      </c>
      <c r="B980" s="11">
        <f xml:space="preserve">     55990</f>
        <v>55990</v>
      </c>
      <c r="D980" s="12">
        <f t="shared" si="15"/>
        <v>0</v>
      </c>
    </row>
    <row r="981" spans="1:4" x14ac:dyDescent="0.35">
      <c r="A981" s="11" t="s">
        <v>975</v>
      </c>
      <c r="B981" s="11">
        <f xml:space="preserve">     48900</f>
        <v>48900</v>
      </c>
      <c r="D981" s="12">
        <f t="shared" si="15"/>
        <v>0</v>
      </c>
    </row>
    <row r="982" spans="1:4" x14ac:dyDescent="0.35">
      <c r="A982" s="11" t="s">
        <v>975</v>
      </c>
      <c r="B982" s="11">
        <f xml:space="preserve">     48300</f>
        <v>48300</v>
      </c>
      <c r="D982" s="12">
        <f t="shared" si="15"/>
        <v>0</v>
      </c>
    </row>
    <row r="983" spans="1:4" x14ac:dyDescent="0.35">
      <c r="A983" s="11" t="s">
        <v>113</v>
      </c>
      <c r="B983" s="11">
        <f xml:space="preserve">     27900</f>
        <v>27900</v>
      </c>
      <c r="D983" s="12">
        <f t="shared" si="15"/>
        <v>0</v>
      </c>
    </row>
    <row r="984" spans="1:4" x14ac:dyDescent="0.35">
      <c r="A984" s="11" t="s">
        <v>418</v>
      </c>
      <c r="B984" s="11">
        <f xml:space="preserve">     29200</f>
        <v>29200</v>
      </c>
      <c r="D984" s="12">
        <f t="shared" si="15"/>
        <v>0</v>
      </c>
    </row>
    <row r="985" spans="1:4" x14ac:dyDescent="0.35">
      <c r="A985" s="11" t="s">
        <v>528</v>
      </c>
      <c r="B985" s="11">
        <f xml:space="preserve">       900</f>
        <v>900</v>
      </c>
      <c r="D985" s="12">
        <f t="shared" si="15"/>
        <v>0</v>
      </c>
    </row>
    <row r="986" spans="1:4" x14ac:dyDescent="0.35">
      <c r="A986" s="11" t="s">
        <v>528</v>
      </c>
      <c r="B986" s="11">
        <f xml:space="preserve">       900</f>
        <v>900</v>
      </c>
      <c r="D986" s="12">
        <f t="shared" si="15"/>
        <v>0</v>
      </c>
    </row>
    <row r="987" spans="1:4" x14ac:dyDescent="0.35">
      <c r="A987" s="11" t="s">
        <v>874</v>
      </c>
      <c r="B987" s="11">
        <f xml:space="preserve">     21500</f>
        <v>21500</v>
      </c>
      <c r="D987" s="12">
        <f t="shared" si="15"/>
        <v>0</v>
      </c>
    </row>
    <row r="988" spans="1:4" x14ac:dyDescent="0.35">
      <c r="A988" s="11" t="s">
        <v>874</v>
      </c>
      <c r="B988" s="11">
        <f xml:space="preserve">     21200</f>
        <v>21200</v>
      </c>
      <c r="D988" s="12">
        <f t="shared" si="15"/>
        <v>0</v>
      </c>
    </row>
    <row r="989" spans="1:4" x14ac:dyDescent="0.35">
      <c r="A989" s="11" t="s">
        <v>874</v>
      </c>
      <c r="B989" s="11">
        <f xml:space="preserve">     20990</f>
        <v>20990</v>
      </c>
      <c r="D989" s="12">
        <f t="shared" si="15"/>
        <v>0</v>
      </c>
    </row>
    <row r="990" spans="1:4" x14ac:dyDescent="0.35">
      <c r="A990" s="11" t="s">
        <v>1254</v>
      </c>
      <c r="B990" s="11">
        <f xml:space="preserve">     21900</f>
        <v>21900</v>
      </c>
      <c r="D990" s="12">
        <f t="shared" si="15"/>
        <v>0</v>
      </c>
    </row>
    <row r="991" spans="1:4" x14ac:dyDescent="0.35">
      <c r="A991" s="11" t="s">
        <v>115</v>
      </c>
      <c r="B991" s="11">
        <f xml:space="preserve">     53990</f>
        <v>53990</v>
      </c>
      <c r="D991" s="12">
        <f t="shared" si="15"/>
        <v>0</v>
      </c>
    </row>
    <row r="992" spans="1:4" x14ac:dyDescent="0.35">
      <c r="A992" s="11" t="s">
        <v>115</v>
      </c>
      <c r="B992" s="11">
        <f xml:space="preserve">     52900</f>
        <v>52900</v>
      </c>
      <c r="D992" s="12">
        <f t="shared" si="15"/>
        <v>0</v>
      </c>
    </row>
    <row r="993" spans="1:4" x14ac:dyDescent="0.35">
      <c r="A993" s="11" t="s">
        <v>15</v>
      </c>
      <c r="B993" s="11">
        <f xml:space="preserve">     22300</f>
        <v>22300</v>
      </c>
      <c r="D993" s="12">
        <f t="shared" si="15"/>
        <v>0</v>
      </c>
    </row>
    <row r="994" spans="1:4" x14ac:dyDescent="0.35">
      <c r="A994" s="11" t="s">
        <v>16</v>
      </c>
      <c r="B994" s="11">
        <f xml:space="preserve">     33700</f>
        <v>33700</v>
      </c>
      <c r="D994" s="12">
        <f t="shared" si="15"/>
        <v>0</v>
      </c>
    </row>
    <row r="995" spans="1:4" x14ac:dyDescent="0.35">
      <c r="A995" s="11" t="s">
        <v>16</v>
      </c>
      <c r="B995" s="11">
        <f xml:space="preserve">     31500</f>
        <v>31500</v>
      </c>
      <c r="D995" s="12">
        <f t="shared" si="15"/>
        <v>0</v>
      </c>
    </row>
    <row r="996" spans="1:4" x14ac:dyDescent="0.35">
      <c r="A996" s="11" t="s">
        <v>390</v>
      </c>
      <c r="B996" s="11">
        <f xml:space="preserve">     77800</f>
        <v>77800</v>
      </c>
      <c r="D996" s="12">
        <f t="shared" si="15"/>
        <v>0</v>
      </c>
    </row>
    <row r="997" spans="1:4" x14ac:dyDescent="0.35">
      <c r="A997" s="11" t="s">
        <v>293</v>
      </c>
      <c r="B997" s="11">
        <f xml:space="preserve">     50300</f>
        <v>50300</v>
      </c>
      <c r="D997" s="12">
        <f t="shared" si="15"/>
        <v>0</v>
      </c>
    </row>
    <row r="998" spans="1:4" x14ac:dyDescent="0.35">
      <c r="A998" s="11" t="s">
        <v>1014</v>
      </c>
      <c r="B998" s="11">
        <f xml:space="preserve">     75900</f>
        <v>75900</v>
      </c>
      <c r="D998" s="12">
        <f t="shared" si="15"/>
        <v>0</v>
      </c>
    </row>
    <row r="999" spans="1:4" x14ac:dyDescent="0.35">
      <c r="A999" s="11" t="s">
        <v>466</v>
      </c>
      <c r="B999" s="11">
        <f xml:space="preserve">     37300</f>
        <v>37300</v>
      </c>
      <c r="D999" s="12">
        <f t="shared" si="15"/>
        <v>0</v>
      </c>
    </row>
    <row r="1000" spans="1:4" x14ac:dyDescent="0.35">
      <c r="A1000" s="11" t="s">
        <v>466</v>
      </c>
      <c r="B1000" s="11">
        <f xml:space="preserve">     36700</f>
        <v>36700</v>
      </c>
      <c r="D1000" s="12">
        <f t="shared" si="15"/>
        <v>0</v>
      </c>
    </row>
    <row r="1001" spans="1:4" x14ac:dyDescent="0.35">
      <c r="A1001" s="11" t="s">
        <v>557</v>
      </c>
      <c r="B1001" s="11">
        <f xml:space="preserve">     22400</f>
        <v>22400</v>
      </c>
      <c r="D1001" s="12">
        <f t="shared" si="15"/>
        <v>0</v>
      </c>
    </row>
    <row r="1002" spans="1:4" x14ac:dyDescent="0.35">
      <c r="A1002" s="11" t="s">
        <v>226</v>
      </c>
      <c r="B1002" s="11">
        <f xml:space="preserve">     32900</f>
        <v>32900</v>
      </c>
      <c r="D1002" s="12">
        <f t="shared" si="15"/>
        <v>0</v>
      </c>
    </row>
    <row r="1003" spans="1:4" x14ac:dyDescent="0.35">
      <c r="A1003" s="11" t="s">
        <v>178</v>
      </c>
      <c r="B1003" s="11">
        <f xml:space="preserve">     93900</f>
        <v>93900</v>
      </c>
      <c r="D1003" s="12">
        <f t="shared" si="15"/>
        <v>0</v>
      </c>
    </row>
    <row r="1004" spans="1:4" x14ac:dyDescent="0.35">
      <c r="A1004" s="11" t="s">
        <v>178</v>
      </c>
      <c r="B1004" s="11">
        <f xml:space="preserve">     93400</f>
        <v>93400</v>
      </c>
      <c r="D1004" s="12">
        <f t="shared" si="15"/>
        <v>0</v>
      </c>
    </row>
    <row r="1005" spans="1:4" x14ac:dyDescent="0.35">
      <c r="A1005" s="11" t="s">
        <v>167</v>
      </c>
      <c r="B1005" s="11">
        <f xml:space="preserve">     81300</f>
        <v>81300</v>
      </c>
      <c r="D1005" s="12">
        <f t="shared" si="15"/>
        <v>0</v>
      </c>
    </row>
    <row r="1006" spans="1:4" x14ac:dyDescent="0.35">
      <c r="A1006" s="11" t="s">
        <v>167</v>
      </c>
      <c r="B1006" s="11">
        <f xml:space="preserve">     76200</f>
        <v>76200</v>
      </c>
      <c r="D1006" s="12">
        <f t="shared" si="15"/>
        <v>0</v>
      </c>
    </row>
    <row r="1007" spans="1:4" x14ac:dyDescent="0.35">
      <c r="A1007" s="11" t="s">
        <v>17</v>
      </c>
      <c r="B1007" s="11">
        <f xml:space="preserve">     74400</f>
        <v>74400</v>
      </c>
      <c r="D1007" s="12">
        <f t="shared" si="15"/>
        <v>0</v>
      </c>
    </row>
    <row r="1008" spans="1:4" x14ac:dyDescent="0.35">
      <c r="A1008" s="11" t="s">
        <v>17</v>
      </c>
      <c r="B1008" s="11">
        <f xml:space="preserve">     70200</f>
        <v>70200</v>
      </c>
      <c r="D1008" s="12">
        <f t="shared" si="15"/>
        <v>0</v>
      </c>
    </row>
    <row r="1009" spans="1:4" x14ac:dyDescent="0.35">
      <c r="A1009" s="11" t="s">
        <v>312</v>
      </c>
      <c r="B1009" s="11">
        <f xml:space="preserve">     62600</f>
        <v>62600</v>
      </c>
      <c r="D1009" s="12">
        <f t="shared" si="15"/>
        <v>0</v>
      </c>
    </row>
    <row r="1010" spans="1:4" x14ac:dyDescent="0.35">
      <c r="A1010" s="11" t="s">
        <v>312</v>
      </c>
      <c r="B1010" s="11">
        <f xml:space="preserve">     60900</f>
        <v>60900</v>
      </c>
      <c r="D1010" s="12">
        <f t="shared" si="15"/>
        <v>0</v>
      </c>
    </row>
    <row r="1011" spans="1:4" x14ac:dyDescent="0.35">
      <c r="A1011" s="11" t="s">
        <v>419</v>
      </c>
      <c r="B1011" s="11">
        <f xml:space="preserve">     76900</f>
        <v>76900</v>
      </c>
      <c r="D1011" s="12">
        <f t="shared" si="15"/>
        <v>0</v>
      </c>
    </row>
    <row r="1012" spans="1:4" x14ac:dyDescent="0.35">
      <c r="A1012" s="11" t="s">
        <v>838</v>
      </c>
      <c r="B1012" s="11">
        <f xml:space="preserve">     88990</f>
        <v>88990</v>
      </c>
      <c r="D1012" s="12">
        <f t="shared" si="15"/>
        <v>0</v>
      </c>
    </row>
    <row r="1013" spans="1:4" x14ac:dyDescent="0.35">
      <c r="A1013" s="11" t="s">
        <v>705</v>
      </c>
      <c r="B1013" s="11">
        <f xml:space="preserve">     86900</f>
        <v>86900</v>
      </c>
      <c r="D1013" s="12">
        <f t="shared" si="15"/>
        <v>0</v>
      </c>
    </row>
    <row r="1014" spans="1:4" x14ac:dyDescent="0.35">
      <c r="A1014" s="11" t="s">
        <v>705</v>
      </c>
      <c r="B1014" s="11">
        <f xml:space="preserve">     84800</f>
        <v>84800</v>
      </c>
      <c r="D1014" s="12">
        <f t="shared" si="15"/>
        <v>0</v>
      </c>
    </row>
    <row r="1015" spans="1:4" x14ac:dyDescent="0.35">
      <c r="A1015" s="11" t="s">
        <v>1496</v>
      </c>
      <c r="B1015" s="11">
        <f xml:space="preserve">      2550</f>
        <v>2550</v>
      </c>
      <c r="D1015" s="12">
        <f t="shared" si="15"/>
        <v>0</v>
      </c>
    </row>
    <row r="1016" spans="1:4" x14ac:dyDescent="0.35">
      <c r="A1016" s="11" t="s">
        <v>478</v>
      </c>
      <c r="B1016" s="11">
        <f xml:space="preserve">      3050</f>
        <v>3050</v>
      </c>
      <c r="D1016" s="12">
        <f t="shared" si="15"/>
        <v>0</v>
      </c>
    </row>
    <row r="1017" spans="1:4" x14ac:dyDescent="0.35">
      <c r="A1017" s="11" t="s">
        <v>795</v>
      </c>
      <c r="B1017" s="11">
        <f xml:space="preserve">     25000</f>
        <v>25000</v>
      </c>
      <c r="D1017" s="12">
        <f t="shared" si="15"/>
        <v>0</v>
      </c>
    </row>
    <row r="1018" spans="1:4" x14ac:dyDescent="0.35">
      <c r="A1018" s="11" t="s">
        <v>947</v>
      </c>
      <c r="B1018" s="11">
        <f xml:space="preserve">     57600</f>
        <v>57600</v>
      </c>
      <c r="D1018" s="12">
        <f t="shared" si="15"/>
        <v>0</v>
      </c>
    </row>
    <row r="1019" spans="1:4" x14ac:dyDescent="0.35">
      <c r="A1019" s="11" t="s">
        <v>1535</v>
      </c>
      <c r="B1019" s="11">
        <f xml:space="preserve">     34500</f>
        <v>34500</v>
      </c>
      <c r="D1019" s="12">
        <f t="shared" si="15"/>
        <v>0</v>
      </c>
    </row>
    <row r="1020" spans="1:4" x14ac:dyDescent="0.35">
      <c r="A1020" s="11" t="s">
        <v>976</v>
      </c>
      <c r="B1020" s="11">
        <f xml:space="preserve">     20500</f>
        <v>20500</v>
      </c>
      <c r="D1020" s="12">
        <f t="shared" si="15"/>
        <v>0</v>
      </c>
    </row>
    <row r="1021" spans="1:4" x14ac:dyDescent="0.35">
      <c r="A1021" s="11" t="s">
        <v>796</v>
      </c>
      <c r="B1021" s="11">
        <f xml:space="preserve">     30500</f>
        <v>30500</v>
      </c>
      <c r="D1021" s="12">
        <f t="shared" si="15"/>
        <v>0</v>
      </c>
    </row>
    <row r="1022" spans="1:4" x14ac:dyDescent="0.35">
      <c r="A1022" s="11" t="s">
        <v>402</v>
      </c>
      <c r="B1022" s="11">
        <f xml:space="preserve">      4000</f>
        <v>4000</v>
      </c>
      <c r="D1022" s="12">
        <f t="shared" si="15"/>
        <v>0</v>
      </c>
    </row>
    <row r="1023" spans="1:4" x14ac:dyDescent="0.35">
      <c r="A1023" s="11" t="s">
        <v>199</v>
      </c>
      <c r="B1023" s="11">
        <f xml:space="preserve">      1700</f>
        <v>1700</v>
      </c>
      <c r="D1023" s="12">
        <f t="shared" si="15"/>
        <v>0</v>
      </c>
    </row>
    <row r="1024" spans="1:4" x14ac:dyDescent="0.35">
      <c r="A1024" s="11" t="s">
        <v>495</v>
      </c>
      <c r="B1024" s="11">
        <f xml:space="preserve">     64900</f>
        <v>64900</v>
      </c>
      <c r="D1024" s="12">
        <f t="shared" si="15"/>
        <v>0</v>
      </c>
    </row>
    <row r="1025" spans="1:4" x14ac:dyDescent="0.35">
      <c r="A1025" s="11" t="s">
        <v>633</v>
      </c>
      <c r="B1025" s="11">
        <f xml:space="preserve">     58400</f>
        <v>58400</v>
      </c>
      <c r="D1025" s="12">
        <f t="shared" si="15"/>
        <v>0</v>
      </c>
    </row>
    <row r="1026" spans="1:4" x14ac:dyDescent="0.35">
      <c r="A1026" s="11" t="s">
        <v>634</v>
      </c>
      <c r="B1026" s="11">
        <f xml:space="preserve">     57200</f>
        <v>57200</v>
      </c>
      <c r="D1026" s="12">
        <f t="shared" si="15"/>
        <v>0</v>
      </c>
    </row>
    <row r="1027" spans="1:4" x14ac:dyDescent="0.35">
      <c r="A1027" s="11" t="s">
        <v>1545</v>
      </c>
      <c r="B1027" s="11">
        <f xml:space="preserve">     62400</f>
        <v>62400</v>
      </c>
      <c r="D1027" s="12">
        <f t="shared" si="15"/>
        <v>0</v>
      </c>
    </row>
    <row r="1028" spans="1:4" x14ac:dyDescent="0.35">
      <c r="A1028" s="11" t="s">
        <v>1546</v>
      </c>
      <c r="B1028" s="11">
        <f xml:space="preserve">     62400</f>
        <v>62400</v>
      </c>
      <c r="D1028" s="12">
        <f t="shared" si="15"/>
        <v>0</v>
      </c>
    </row>
    <row r="1029" spans="1:4" x14ac:dyDescent="0.35">
      <c r="A1029" s="11" t="s">
        <v>797</v>
      </c>
      <c r="B1029" s="11">
        <f xml:space="preserve">     10500</f>
        <v>10500</v>
      </c>
      <c r="D1029" s="12">
        <f t="shared" ref="D1029:D1092" si="16">C1029*B1029</f>
        <v>0</v>
      </c>
    </row>
    <row r="1030" spans="1:4" x14ac:dyDescent="0.35">
      <c r="A1030" s="11" t="s">
        <v>271</v>
      </c>
      <c r="B1030" s="11">
        <f xml:space="preserve">      1550</f>
        <v>1550</v>
      </c>
      <c r="D1030" s="12">
        <f t="shared" si="16"/>
        <v>0</v>
      </c>
    </row>
    <row r="1031" spans="1:4" x14ac:dyDescent="0.35">
      <c r="A1031" s="11" t="s">
        <v>894</v>
      </c>
      <c r="B1031" s="11">
        <f xml:space="preserve">      2950</f>
        <v>2950</v>
      </c>
      <c r="D1031" s="12">
        <f t="shared" si="16"/>
        <v>0</v>
      </c>
    </row>
    <row r="1032" spans="1:4" x14ac:dyDescent="0.35">
      <c r="A1032" s="11" t="s">
        <v>124</v>
      </c>
      <c r="B1032" s="11">
        <f xml:space="preserve">      4400</f>
        <v>4400</v>
      </c>
      <c r="D1032" s="12">
        <f t="shared" si="16"/>
        <v>0</v>
      </c>
    </row>
    <row r="1033" spans="1:4" x14ac:dyDescent="0.35">
      <c r="A1033" s="11" t="s">
        <v>124</v>
      </c>
      <c r="B1033" s="11">
        <f xml:space="preserve">      4400</f>
        <v>4400</v>
      </c>
      <c r="D1033" s="12">
        <f t="shared" si="16"/>
        <v>0</v>
      </c>
    </row>
    <row r="1034" spans="1:4" x14ac:dyDescent="0.35">
      <c r="A1034" s="11" t="s">
        <v>1277</v>
      </c>
      <c r="B1034" s="11">
        <f xml:space="preserve">      7300</f>
        <v>7300</v>
      </c>
      <c r="D1034" s="12">
        <f t="shared" si="16"/>
        <v>0</v>
      </c>
    </row>
    <row r="1035" spans="1:4" x14ac:dyDescent="0.35">
      <c r="A1035" s="11" t="s">
        <v>1497</v>
      </c>
      <c r="B1035" s="11">
        <f xml:space="preserve">       450</f>
        <v>450</v>
      </c>
      <c r="D1035" s="12">
        <f t="shared" si="16"/>
        <v>0</v>
      </c>
    </row>
    <row r="1036" spans="1:4" x14ac:dyDescent="0.35">
      <c r="A1036" s="11" t="s">
        <v>677</v>
      </c>
      <c r="B1036" s="11">
        <f xml:space="preserve">     86300</f>
        <v>86300</v>
      </c>
      <c r="D1036" s="12">
        <f t="shared" si="16"/>
        <v>0</v>
      </c>
    </row>
    <row r="1037" spans="1:4" x14ac:dyDescent="0.35">
      <c r="A1037" s="11" t="s">
        <v>677</v>
      </c>
      <c r="B1037" s="11">
        <f xml:space="preserve">     86300</f>
        <v>86300</v>
      </c>
      <c r="D1037" s="12">
        <f t="shared" si="16"/>
        <v>0</v>
      </c>
    </row>
    <row r="1038" spans="1:4" x14ac:dyDescent="0.35">
      <c r="A1038" s="11" t="s">
        <v>746</v>
      </c>
      <c r="B1038" s="11">
        <f xml:space="preserve">      8600</f>
        <v>8600</v>
      </c>
      <c r="D1038" s="12">
        <f t="shared" si="16"/>
        <v>0</v>
      </c>
    </row>
    <row r="1039" spans="1:4" x14ac:dyDescent="0.35">
      <c r="A1039" s="11" t="s">
        <v>227</v>
      </c>
      <c r="B1039" s="11">
        <f xml:space="preserve">      8500</f>
        <v>8500</v>
      </c>
      <c r="D1039" s="12">
        <f t="shared" si="16"/>
        <v>0</v>
      </c>
    </row>
    <row r="1040" spans="1:4" x14ac:dyDescent="0.35">
      <c r="A1040" s="11" t="s">
        <v>227</v>
      </c>
      <c r="B1040" s="11">
        <f xml:space="preserve">      8300</f>
        <v>8300</v>
      </c>
      <c r="D1040" s="12">
        <f t="shared" si="16"/>
        <v>0</v>
      </c>
    </row>
    <row r="1041" spans="1:4" x14ac:dyDescent="0.35">
      <c r="A1041" s="11" t="s">
        <v>570</v>
      </c>
      <c r="B1041" s="11">
        <f xml:space="preserve">     11400</f>
        <v>11400</v>
      </c>
      <c r="D1041" s="12">
        <f t="shared" si="16"/>
        <v>0</v>
      </c>
    </row>
    <row r="1042" spans="1:4" x14ac:dyDescent="0.35">
      <c r="A1042" s="11" t="s">
        <v>798</v>
      </c>
      <c r="B1042" s="11">
        <f xml:space="preserve">     75000</f>
        <v>75000</v>
      </c>
      <c r="D1042" s="12">
        <f t="shared" si="16"/>
        <v>0</v>
      </c>
    </row>
    <row r="1043" spans="1:4" x14ac:dyDescent="0.35">
      <c r="A1043" s="11" t="s">
        <v>798</v>
      </c>
      <c r="B1043" s="11">
        <f xml:space="preserve">     70900</f>
        <v>70900</v>
      </c>
      <c r="D1043" s="12">
        <f t="shared" si="16"/>
        <v>0</v>
      </c>
    </row>
    <row r="1044" spans="1:4" x14ac:dyDescent="0.35">
      <c r="A1044" s="11" t="s">
        <v>867</v>
      </c>
      <c r="B1044" s="11">
        <f xml:space="preserve">     26800</f>
        <v>26800</v>
      </c>
      <c r="D1044" s="12">
        <f t="shared" si="16"/>
        <v>0</v>
      </c>
    </row>
    <row r="1045" spans="1:4" x14ac:dyDescent="0.35">
      <c r="A1045" s="11" t="s">
        <v>867</v>
      </c>
      <c r="B1045" s="11">
        <f xml:space="preserve">     25900</f>
        <v>25900</v>
      </c>
      <c r="D1045" s="12">
        <f t="shared" si="16"/>
        <v>0</v>
      </c>
    </row>
    <row r="1046" spans="1:4" x14ac:dyDescent="0.35">
      <c r="A1046" s="11" t="s">
        <v>678</v>
      </c>
      <c r="B1046" s="11">
        <f xml:space="preserve">     28900</f>
        <v>28900</v>
      </c>
      <c r="D1046" s="12">
        <f t="shared" si="16"/>
        <v>0</v>
      </c>
    </row>
    <row r="1047" spans="1:4" x14ac:dyDescent="0.35">
      <c r="A1047" s="11" t="s">
        <v>1148</v>
      </c>
      <c r="B1047" s="11">
        <f xml:space="preserve">    128300</f>
        <v>128300</v>
      </c>
      <c r="D1047" s="12">
        <f t="shared" si="16"/>
        <v>0</v>
      </c>
    </row>
    <row r="1048" spans="1:4" x14ac:dyDescent="0.35">
      <c r="A1048" s="11" t="s">
        <v>144</v>
      </c>
      <c r="B1048" s="11">
        <f xml:space="preserve">     35700</f>
        <v>35700</v>
      </c>
      <c r="D1048" s="12">
        <f t="shared" si="16"/>
        <v>0</v>
      </c>
    </row>
    <row r="1049" spans="1:4" x14ac:dyDescent="0.35">
      <c r="A1049" s="11" t="s">
        <v>679</v>
      </c>
      <c r="B1049" s="11">
        <f xml:space="preserve">     33100</f>
        <v>33100</v>
      </c>
      <c r="D1049" s="12">
        <f t="shared" si="16"/>
        <v>0</v>
      </c>
    </row>
    <row r="1050" spans="1:4" x14ac:dyDescent="0.35">
      <c r="A1050" s="11" t="s">
        <v>1255</v>
      </c>
      <c r="B1050" s="11">
        <f xml:space="preserve">     15600</f>
        <v>15600</v>
      </c>
      <c r="D1050" s="12">
        <f t="shared" si="16"/>
        <v>0</v>
      </c>
    </row>
    <row r="1051" spans="1:4" x14ac:dyDescent="0.35">
      <c r="A1051" s="11" t="s">
        <v>85</v>
      </c>
      <c r="B1051" s="11">
        <f xml:space="preserve">      8200</f>
        <v>8200</v>
      </c>
      <c r="D1051" s="12">
        <f t="shared" si="16"/>
        <v>0</v>
      </c>
    </row>
    <row r="1052" spans="1:4" x14ac:dyDescent="0.35">
      <c r="A1052" s="11" t="s">
        <v>85</v>
      </c>
      <c r="B1052" s="11">
        <f xml:space="preserve">      8200</f>
        <v>8200</v>
      </c>
      <c r="D1052" s="12">
        <f t="shared" si="16"/>
        <v>0</v>
      </c>
    </row>
    <row r="1053" spans="1:4" x14ac:dyDescent="0.35">
      <c r="A1053" s="11" t="s">
        <v>313</v>
      </c>
      <c r="B1053" s="11">
        <f xml:space="preserve">     12990</f>
        <v>12990</v>
      </c>
      <c r="D1053" s="12">
        <f t="shared" si="16"/>
        <v>0</v>
      </c>
    </row>
    <row r="1054" spans="1:4" x14ac:dyDescent="0.35">
      <c r="A1054" s="11" t="s">
        <v>914</v>
      </c>
      <c r="B1054" s="11">
        <f xml:space="preserve">     89500</f>
        <v>89500</v>
      </c>
      <c r="D1054" s="12">
        <f t="shared" si="16"/>
        <v>0</v>
      </c>
    </row>
    <row r="1055" spans="1:4" x14ac:dyDescent="0.35">
      <c r="A1055" s="11" t="s">
        <v>915</v>
      </c>
      <c r="B1055" s="11">
        <f xml:space="preserve">     84500</f>
        <v>84500</v>
      </c>
      <c r="D1055" s="12">
        <f t="shared" si="16"/>
        <v>0</v>
      </c>
    </row>
    <row r="1056" spans="1:4" x14ac:dyDescent="0.35">
      <c r="A1056" s="11" t="s">
        <v>916</v>
      </c>
      <c r="B1056" s="11">
        <f xml:space="preserve">     80900</f>
        <v>80900</v>
      </c>
      <c r="D1056" s="12">
        <f t="shared" si="16"/>
        <v>0</v>
      </c>
    </row>
    <row r="1057" spans="1:4" x14ac:dyDescent="0.35">
      <c r="A1057" s="11" t="s">
        <v>916</v>
      </c>
      <c r="B1057" s="11">
        <f xml:space="preserve">     80900</f>
        <v>80900</v>
      </c>
      <c r="D1057" s="12">
        <f t="shared" si="16"/>
        <v>0</v>
      </c>
    </row>
    <row r="1058" spans="1:4" x14ac:dyDescent="0.35">
      <c r="A1058" s="11" t="s">
        <v>347</v>
      </c>
      <c r="B1058" s="11">
        <f xml:space="preserve">     25300</f>
        <v>25300</v>
      </c>
      <c r="D1058" s="12">
        <f t="shared" si="16"/>
        <v>0</v>
      </c>
    </row>
    <row r="1059" spans="1:4" x14ac:dyDescent="0.35">
      <c r="A1059" s="11" t="s">
        <v>799</v>
      </c>
      <c r="B1059" s="11">
        <f xml:space="preserve">     23500</f>
        <v>23500</v>
      </c>
      <c r="D1059" s="12">
        <f t="shared" si="16"/>
        <v>0</v>
      </c>
    </row>
    <row r="1060" spans="1:4" x14ac:dyDescent="0.35">
      <c r="A1060" s="11" t="s">
        <v>1037</v>
      </c>
      <c r="B1060" s="11">
        <f xml:space="preserve">     44900</f>
        <v>44900</v>
      </c>
      <c r="D1060" s="12">
        <f t="shared" si="16"/>
        <v>0</v>
      </c>
    </row>
    <row r="1061" spans="1:4" x14ac:dyDescent="0.35">
      <c r="A1061" s="11" t="s">
        <v>420</v>
      </c>
      <c r="B1061" s="11">
        <f xml:space="preserve">     12800</f>
        <v>12800</v>
      </c>
      <c r="D1061" s="12">
        <f t="shared" si="16"/>
        <v>0</v>
      </c>
    </row>
    <row r="1062" spans="1:4" x14ac:dyDescent="0.35">
      <c r="A1062" s="11" t="s">
        <v>420</v>
      </c>
      <c r="B1062" s="11">
        <f xml:space="preserve">     11990</f>
        <v>11990</v>
      </c>
      <c r="D1062" s="12">
        <f t="shared" si="16"/>
        <v>0</v>
      </c>
    </row>
    <row r="1063" spans="1:4" x14ac:dyDescent="0.35">
      <c r="A1063" s="11" t="s">
        <v>1326</v>
      </c>
      <c r="B1063" s="11">
        <f xml:space="preserve">     52200</f>
        <v>52200</v>
      </c>
      <c r="D1063" s="12">
        <f t="shared" si="16"/>
        <v>0</v>
      </c>
    </row>
    <row r="1064" spans="1:4" x14ac:dyDescent="0.35">
      <c r="A1064" s="11" t="s">
        <v>1498</v>
      </c>
      <c r="B1064" s="11">
        <f xml:space="preserve">     11700</f>
        <v>11700</v>
      </c>
      <c r="D1064" s="12">
        <f t="shared" si="16"/>
        <v>0</v>
      </c>
    </row>
    <row r="1065" spans="1:4" x14ac:dyDescent="0.35">
      <c r="A1065" s="11" t="s">
        <v>680</v>
      </c>
      <c r="B1065" s="11">
        <f xml:space="preserve">     14400</f>
        <v>14400</v>
      </c>
      <c r="D1065" s="12">
        <f t="shared" si="16"/>
        <v>0</v>
      </c>
    </row>
    <row r="1066" spans="1:4" x14ac:dyDescent="0.35">
      <c r="A1066" s="11" t="s">
        <v>1111</v>
      </c>
      <c r="B1066" s="11">
        <f xml:space="preserve">      2000</f>
        <v>2000</v>
      </c>
      <c r="D1066" s="12">
        <f t="shared" si="16"/>
        <v>0</v>
      </c>
    </row>
    <row r="1067" spans="1:4" x14ac:dyDescent="0.35">
      <c r="A1067" s="11" t="s">
        <v>895</v>
      </c>
      <c r="B1067" s="11">
        <f xml:space="preserve">     25000</f>
        <v>25000</v>
      </c>
      <c r="D1067" s="12">
        <f t="shared" si="16"/>
        <v>0</v>
      </c>
    </row>
    <row r="1068" spans="1:4" x14ac:dyDescent="0.35">
      <c r="A1068" s="11" t="s">
        <v>895</v>
      </c>
      <c r="B1068" s="11">
        <f xml:space="preserve">     25000</f>
        <v>25000</v>
      </c>
      <c r="D1068" s="12">
        <f t="shared" si="16"/>
        <v>0</v>
      </c>
    </row>
    <row r="1069" spans="1:4" x14ac:dyDescent="0.35">
      <c r="A1069" s="11" t="s">
        <v>1327</v>
      </c>
      <c r="B1069" s="11">
        <f xml:space="preserve">     29500</f>
        <v>29500</v>
      </c>
      <c r="D1069" s="12">
        <f t="shared" si="16"/>
        <v>0</v>
      </c>
    </row>
    <row r="1070" spans="1:4" x14ac:dyDescent="0.35">
      <c r="A1070" s="11" t="s">
        <v>1228</v>
      </c>
      <c r="B1070" s="11">
        <f xml:space="preserve">     37300</f>
        <v>37300</v>
      </c>
      <c r="D1070" s="12">
        <f t="shared" si="16"/>
        <v>0</v>
      </c>
    </row>
    <row r="1071" spans="1:4" x14ac:dyDescent="0.35">
      <c r="A1071" s="11" t="s">
        <v>1149</v>
      </c>
      <c r="B1071" s="11">
        <f xml:space="preserve">     75400</f>
        <v>75400</v>
      </c>
      <c r="D1071" s="12">
        <f t="shared" si="16"/>
        <v>0</v>
      </c>
    </row>
    <row r="1072" spans="1:4" x14ac:dyDescent="0.35">
      <c r="A1072" s="11" t="s">
        <v>999</v>
      </c>
      <c r="B1072" s="11">
        <f xml:space="preserve">    102800</f>
        <v>102800</v>
      </c>
      <c r="D1072" s="12">
        <f t="shared" si="16"/>
        <v>0</v>
      </c>
    </row>
    <row r="1073" spans="1:4" x14ac:dyDescent="0.35">
      <c r="A1073" s="11" t="s">
        <v>503</v>
      </c>
      <c r="B1073" s="11">
        <f xml:space="preserve">     54400</f>
        <v>54400</v>
      </c>
      <c r="D1073" s="12">
        <f t="shared" si="16"/>
        <v>0</v>
      </c>
    </row>
    <row r="1074" spans="1:4" x14ac:dyDescent="0.35">
      <c r="A1074" s="11" t="s">
        <v>503</v>
      </c>
      <c r="B1074" s="11">
        <f xml:space="preserve">     53900</f>
        <v>53900</v>
      </c>
      <c r="D1074" s="12">
        <f t="shared" si="16"/>
        <v>0</v>
      </c>
    </row>
    <row r="1075" spans="1:4" x14ac:dyDescent="0.35">
      <c r="A1075" s="11" t="s">
        <v>1547</v>
      </c>
      <c r="B1075" s="11">
        <f xml:space="preserve">      8600</f>
        <v>8600</v>
      </c>
      <c r="D1075" s="12">
        <f t="shared" si="16"/>
        <v>0</v>
      </c>
    </row>
    <row r="1076" spans="1:4" x14ac:dyDescent="0.35">
      <c r="A1076" s="11" t="s">
        <v>452</v>
      </c>
      <c r="B1076" s="11">
        <f xml:space="preserve">      6100</f>
        <v>6100</v>
      </c>
      <c r="D1076" s="12">
        <f t="shared" si="16"/>
        <v>0</v>
      </c>
    </row>
    <row r="1077" spans="1:4" x14ac:dyDescent="0.35">
      <c r="A1077" s="11" t="s">
        <v>706</v>
      </c>
      <c r="B1077" s="11">
        <f xml:space="preserve">      5000</f>
        <v>5000</v>
      </c>
      <c r="D1077" s="12">
        <f t="shared" si="16"/>
        <v>0</v>
      </c>
    </row>
    <row r="1078" spans="1:4" x14ac:dyDescent="0.35">
      <c r="A1078" s="11" t="s">
        <v>467</v>
      </c>
      <c r="B1078" s="11">
        <f xml:space="preserve">     14990</f>
        <v>14990</v>
      </c>
      <c r="D1078" s="12">
        <f t="shared" si="16"/>
        <v>0</v>
      </c>
    </row>
    <row r="1079" spans="1:4" x14ac:dyDescent="0.35">
      <c r="A1079" s="11" t="s">
        <v>1499</v>
      </c>
      <c r="B1079" s="11">
        <f xml:space="preserve">      2750</f>
        <v>2750</v>
      </c>
      <c r="D1079" s="12">
        <f t="shared" si="16"/>
        <v>0</v>
      </c>
    </row>
    <row r="1080" spans="1:4" x14ac:dyDescent="0.35">
      <c r="A1080" s="11" t="s">
        <v>764</v>
      </c>
      <c r="B1080" s="11">
        <f xml:space="preserve">     67900</f>
        <v>67900</v>
      </c>
      <c r="D1080" s="12">
        <f t="shared" si="16"/>
        <v>0</v>
      </c>
    </row>
    <row r="1081" spans="1:4" x14ac:dyDescent="0.35">
      <c r="A1081" s="11" t="s">
        <v>977</v>
      </c>
      <c r="B1081" s="11">
        <f xml:space="preserve">     39900</f>
        <v>39900</v>
      </c>
      <c r="D1081" s="12">
        <f t="shared" si="16"/>
        <v>0</v>
      </c>
    </row>
    <row r="1082" spans="1:4" x14ac:dyDescent="0.35">
      <c r="A1082" s="11" t="s">
        <v>529</v>
      </c>
      <c r="B1082" s="11">
        <f xml:space="preserve">     20400</f>
        <v>20400</v>
      </c>
      <c r="D1082" s="12">
        <f t="shared" si="16"/>
        <v>0</v>
      </c>
    </row>
    <row r="1083" spans="1:4" x14ac:dyDescent="0.35">
      <c r="A1083" s="11" t="s">
        <v>529</v>
      </c>
      <c r="B1083" s="11">
        <f xml:space="preserve">     19900</f>
        <v>19900</v>
      </c>
      <c r="D1083" s="12">
        <f t="shared" si="16"/>
        <v>0</v>
      </c>
    </row>
    <row r="1084" spans="1:4" x14ac:dyDescent="0.35">
      <c r="A1084" s="11" t="s">
        <v>1213</v>
      </c>
      <c r="B1084" s="11">
        <f xml:space="preserve">      5200</f>
        <v>5200</v>
      </c>
      <c r="D1084" s="12">
        <f t="shared" si="16"/>
        <v>0</v>
      </c>
    </row>
    <row r="1085" spans="1:4" x14ac:dyDescent="0.35">
      <c r="A1085" s="11" t="s">
        <v>707</v>
      </c>
      <c r="B1085" s="11">
        <f xml:space="preserve">      2400</f>
        <v>2400</v>
      </c>
      <c r="D1085" s="12">
        <f t="shared" si="16"/>
        <v>0</v>
      </c>
    </row>
    <row r="1086" spans="1:4" x14ac:dyDescent="0.35">
      <c r="A1086" s="11" t="s">
        <v>216</v>
      </c>
      <c r="B1086" s="11">
        <f xml:space="preserve">     10500</f>
        <v>10500</v>
      </c>
      <c r="D1086" s="12">
        <f t="shared" si="16"/>
        <v>0</v>
      </c>
    </row>
    <row r="1087" spans="1:4" x14ac:dyDescent="0.35">
      <c r="A1087" s="11" t="s">
        <v>1371</v>
      </c>
      <c r="B1087" s="11">
        <f xml:space="preserve">      5100</f>
        <v>5100</v>
      </c>
      <c r="D1087" s="12">
        <f t="shared" si="16"/>
        <v>0</v>
      </c>
    </row>
    <row r="1088" spans="1:4" x14ac:dyDescent="0.35">
      <c r="A1088" s="11" t="s">
        <v>1191</v>
      </c>
      <c r="B1088" s="11">
        <f xml:space="preserve">      1200</f>
        <v>1200</v>
      </c>
      <c r="D1088" s="12">
        <f t="shared" si="16"/>
        <v>0</v>
      </c>
    </row>
    <row r="1089" spans="1:4" x14ac:dyDescent="0.35">
      <c r="A1089" s="11" t="s">
        <v>1256</v>
      </c>
      <c r="B1089" s="11">
        <f xml:space="preserve">      1700</f>
        <v>1700</v>
      </c>
      <c r="D1089" s="12">
        <f t="shared" si="16"/>
        <v>0</v>
      </c>
    </row>
    <row r="1090" spans="1:4" x14ac:dyDescent="0.35">
      <c r="A1090" s="11" t="s">
        <v>852</v>
      </c>
      <c r="B1090" s="11">
        <f xml:space="preserve">     96900</f>
        <v>96900</v>
      </c>
      <c r="D1090" s="12">
        <f t="shared" si="16"/>
        <v>0</v>
      </c>
    </row>
    <row r="1091" spans="1:4" x14ac:dyDescent="0.35">
      <c r="A1091" s="11" t="s">
        <v>249</v>
      </c>
      <c r="B1091" s="11">
        <f xml:space="preserve">    113600</f>
        <v>113600</v>
      </c>
      <c r="D1091" s="12">
        <f t="shared" si="16"/>
        <v>0</v>
      </c>
    </row>
    <row r="1092" spans="1:4" x14ac:dyDescent="0.35">
      <c r="A1092" s="11" t="s">
        <v>635</v>
      </c>
      <c r="B1092" s="11">
        <f xml:space="preserve">     18300</f>
        <v>18300</v>
      </c>
      <c r="D1092" s="12">
        <f t="shared" si="16"/>
        <v>0</v>
      </c>
    </row>
    <row r="1093" spans="1:4" x14ac:dyDescent="0.35">
      <c r="A1093" s="11" t="s">
        <v>1500</v>
      </c>
      <c r="B1093" s="11">
        <f xml:space="preserve">     28800</f>
        <v>28800</v>
      </c>
      <c r="D1093" s="12">
        <f t="shared" ref="D1093:D1156" si="17">C1093*B1093</f>
        <v>0</v>
      </c>
    </row>
    <row r="1094" spans="1:4" x14ac:dyDescent="0.35">
      <c r="A1094" s="11" t="s">
        <v>883</v>
      </c>
      <c r="B1094" s="11">
        <f xml:space="preserve">     56600</f>
        <v>56600</v>
      </c>
      <c r="D1094" s="12">
        <f t="shared" si="17"/>
        <v>0</v>
      </c>
    </row>
    <row r="1095" spans="1:4" x14ac:dyDescent="0.35">
      <c r="A1095" s="11" t="s">
        <v>541</v>
      </c>
      <c r="B1095" s="11">
        <f xml:space="preserve">     80600</f>
        <v>80600</v>
      </c>
      <c r="D1095" s="12">
        <f t="shared" si="17"/>
        <v>0</v>
      </c>
    </row>
    <row r="1096" spans="1:4" x14ac:dyDescent="0.35">
      <c r="A1096" s="11" t="s">
        <v>541</v>
      </c>
      <c r="B1096" s="11">
        <f xml:space="preserve">     79600</f>
        <v>79600</v>
      </c>
      <c r="D1096" s="12">
        <f t="shared" si="17"/>
        <v>0</v>
      </c>
    </row>
    <row r="1097" spans="1:4" x14ac:dyDescent="0.35">
      <c r="A1097" s="11" t="s">
        <v>681</v>
      </c>
      <c r="B1097" s="11">
        <f xml:space="preserve">     42900</f>
        <v>42900</v>
      </c>
      <c r="D1097" s="12">
        <f t="shared" si="17"/>
        <v>0</v>
      </c>
    </row>
    <row r="1098" spans="1:4" x14ac:dyDescent="0.35">
      <c r="A1098" s="11" t="s">
        <v>18</v>
      </c>
      <c r="B1098" s="11">
        <f xml:space="preserve">     39500</f>
        <v>39500</v>
      </c>
      <c r="D1098" s="12">
        <f t="shared" si="17"/>
        <v>0</v>
      </c>
    </row>
    <row r="1099" spans="1:4" x14ac:dyDescent="0.35">
      <c r="A1099" s="11" t="s">
        <v>18</v>
      </c>
      <c r="B1099" s="11">
        <f xml:space="preserve">     39500</f>
        <v>39500</v>
      </c>
      <c r="D1099" s="12">
        <f t="shared" si="17"/>
        <v>0</v>
      </c>
    </row>
    <row r="1100" spans="1:4" x14ac:dyDescent="0.35">
      <c r="A1100" s="11" t="s">
        <v>517</v>
      </c>
      <c r="B1100" s="11">
        <f xml:space="preserve">     38500</f>
        <v>38500</v>
      </c>
      <c r="D1100" s="12">
        <f t="shared" si="17"/>
        <v>0</v>
      </c>
    </row>
    <row r="1101" spans="1:4" x14ac:dyDescent="0.35">
      <c r="A1101" s="11" t="s">
        <v>517</v>
      </c>
      <c r="B1101" s="11">
        <f xml:space="preserve">     38500</f>
        <v>38500</v>
      </c>
      <c r="D1101" s="12">
        <f t="shared" si="17"/>
        <v>0</v>
      </c>
    </row>
    <row r="1102" spans="1:4" x14ac:dyDescent="0.35">
      <c r="A1102" s="11" t="s">
        <v>496</v>
      </c>
      <c r="B1102" s="11">
        <f xml:space="preserve">     77800</f>
        <v>77800</v>
      </c>
      <c r="D1102" s="12">
        <f t="shared" si="17"/>
        <v>0</v>
      </c>
    </row>
    <row r="1103" spans="1:4" x14ac:dyDescent="0.35">
      <c r="A1103" s="11" t="s">
        <v>636</v>
      </c>
      <c r="B1103" s="11">
        <f xml:space="preserve">    149990</f>
        <v>149990</v>
      </c>
      <c r="D1103" s="12">
        <f t="shared" si="17"/>
        <v>0</v>
      </c>
    </row>
    <row r="1104" spans="1:4" x14ac:dyDescent="0.35">
      <c r="A1104" s="11" t="s">
        <v>636</v>
      </c>
      <c r="B1104" s="11">
        <f xml:space="preserve">    144600</f>
        <v>144600</v>
      </c>
      <c r="D1104" s="12">
        <f t="shared" si="17"/>
        <v>0</v>
      </c>
    </row>
    <row r="1105" spans="1:4" x14ac:dyDescent="0.35">
      <c r="A1105" s="11" t="s">
        <v>1086</v>
      </c>
      <c r="B1105" s="11">
        <f xml:space="preserve">     97200</f>
        <v>97200</v>
      </c>
      <c r="D1105" s="12">
        <f t="shared" si="17"/>
        <v>0</v>
      </c>
    </row>
    <row r="1106" spans="1:4" x14ac:dyDescent="0.35">
      <c r="A1106" s="11" t="s">
        <v>824</v>
      </c>
      <c r="B1106" s="11">
        <f xml:space="preserve">     21500</f>
        <v>21500</v>
      </c>
      <c r="D1106" s="12">
        <f t="shared" si="17"/>
        <v>0</v>
      </c>
    </row>
    <row r="1107" spans="1:4" x14ac:dyDescent="0.35">
      <c r="A1107" s="11" t="s">
        <v>1352</v>
      </c>
      <c r="B1107" s="11">
        <f xml:space="preserve">     21500</f>
        <v>21500</v>
      </c>
      <c r="D1107" s="12">
        <f t="shared" si="17"/>
        <v>0</v>
      </c>
    </row>
    <row r="1108" spans="1:4" x14ac:dyDescent="0.35">
      <c r="A1108" s="11" t="s">
        <v>1352</v>
      </c>
      <c r="B1108" s="11">
        <f xml:space="preserve">     20500</f>
        <v>20500</v>
      </c>
      <c r="D1108" s="12">
        <f t="shared" si="17"/>
        <v>0</v>
      </c>
    </row>
    <row r="1109" spans="1:4" x14ac:dyDescent="0.35">
      <c r="A1109" s="11" t="s">
        <v>765</v>
      </c>
      <c r="B1109" s="11">
        <f xml:space="preserve">    109900</f>
        <v>109900</v>
      </c>
      <c r="D1109" s="12">
        <f t="shared" si="17"/>
        <v>0</v>
      </c>
    </row>
    <row r="1110" spans="1:4" x14ac:dyDescent="0.35">
      <c r="A1110" s="11" t="s">
        <v>421</v>
      </c>
      <c r="B1110" s="11">
        <f xml:space="preserve">     57400</f>
        <v>57400</v>
      </c>
      <c r="D1110" s="12">
        <f t="shared" si="17"/>
        <v>0</v>
      </c>
    </row>
    <row r="1111" spans="1:4" x14ac:dyDescent="0.35">
      <c r="A1111" s="11" t="s">
        <v>217</v>
      </c>
      <c r="B1111" s="11">
        <f xml:space="preserve">    199600</f>
        <v>199600</v>
      </c>
      <c r="D1111" s="12">
        <f t="shared" si="17"/>
        <v>0</v>
      </c>
    </row>
    <row r="1112" spans="1:4" x14ac:dyDescent="0.35">
      <c r="A1112" s="11" t="s">
        <v>1328</v>
      </c>
      <c r="B1112" s="11">
        <f xml:space="preserve">     39500</f>
        <v>39500</v>
      </c>
      <c r="D1112" s="12">
        <f t="shared" si="17"/>
        <v>0</v>
      </c>
    </row>
    <row r="1113" spans="1:4" x14ac:dyDescent="0.35">
      <c r="A1113" s="11" t="s">
        <v>1170</v>
      </c>
      <c r="B1113" s="11">
        <f xml:space="preserve">     34900</f>
        <v>34900</v>
      </c>
      <c r="D1113" s="12">
        <f t="shared" si="17"/>
        <v>0</v>
      </c>
    </row>
    <row r="1114" spans="1:4" x14ac:dyDescent="0.35">
      <c r="A1114" s="11" t="s">
        <v>1170</v>
      </c>
      <c r="B1114" s="11">
        <f xml:space="preserve">     34500</f>
        <v>34500</v>
      </c>
      <c r="D1114" s="12">
        <f t="shared" si="17"/>
        <v>0</v>
      </c>
    </row>
    <row r="1115" spans="1:4" x14ac:dyDescent="0.35">
      <c r="A1115" s="11" t="s">
        <v>620</v>
      </c>
      <c r="B1115" s="11">
        <f xml:space="preserve">     16900</f>
        <v>16900</v>
      </c>
      <c r="D1115" s="12">
        <f t="shared" si="17"/>
        <v>0</v>
      </c>
    </row>
    <row r="1116" spans="1:4" x14ac:dyDescent="0.35">
      <c r="A1116" s="11" t="s">
        <v>623</v>
      </c>
      <c r="B1116" s="11">
        <f xml:space="preserve">     36500</f>
        <v>36500</v>
      </c>
      <c r="D1116" s="12">
        <f t="shared" si="17"/>
        <v>0</v>
      </c>
    </row>
    <row r="1117" spans="1:4" x14ac:dyDescent="0.35">
      <c r="A1117" s="11" t="s">
        <v>1192</v>
      </c>
      <c r="B1117" s="11">
        <f xml:space="preserve">     33300</f>
        <v>33300</v>
      </c>
      <c r="D1117" s="12">
        <f t="shared" si="17"/>
        <v>0</v>
      </c>
    </row>
    <row r="1118" spans="1:4" x14ac:dyDescent="0.35">
      <c r="A1118" s="11" t="s">
        <v>1406</v>
      </c>
      <c r="B1118" s="11">
        <f xml:space="preserve">      1600</f>
        <v>1600</v>
      </c>
      <c r="D1118" s="12">
        <f t="shared" si="17"/>
        <v>0</v>
      </c>
    </row>
    <row r="1119" spans="1:4" x14ac:dyDescent="0.35">
      <c r="A1119" s="11" t="s">
        <v>1437</v>
      </c>
      <c r="B1119" s="11">
        <f xml:space="preserve">      1650</f>
        <v>1650</v>
      </c>
      <c r="D1119" s="12">
        <f t="shared" si="17"/>
        <v>0</v>
      </c>
    </row>
    <row r="1120" spans="1:4" x14ac:dyDescent="0.35">
      <c r="A1120" s="11" t="s">
        <v>479</v>
      </c>
      <c r="B1120" s="11">
        <f xml:space="preserve">      1250</f>
        <v>1250</v>
      </c>
      <c r="D1120" s="12">
        <f t="shared" si="17"/>
        <v>0</v>
      </c>
    </row>
    <row r="1121" spans="1:4" x14ac:dyDescent="0.35">
      <c r="A1121" s="11" t="s">
        <v>77</v>
      </c>
      <c r="B1121" s="11">
        <f xml:space="preserve">      8990</f>
        <v>8990</v>
      </c>
      <c r="D1121" s="12">
        <f t="shared" si="17"/>
        <v>0</v>
      </c>
    </row>
    <row r="1122" spans="1:4" x14ac:dyDescent="0.35">
      <c r="A1122" s="11" t="s">
        <v>1038</v>
      </c>
      <c r="B1122" s="11">
        <f xml:space="preserve">     70100</f>
        <v>70100</v>
      </c>
      <c r="D1122" s="12">
        <f t="shared" si="17"/>
        <v>0</v>
      </c>
    </row>
    <row r="1123" spans="1:4" x14ac:dyDescent="0.35">
      <c r="A1123" s="11" t="s">
        <v>1038</v>
      </c>
      <c r="B1123" s="11">
        <f xml:space="preserve">     70700</f>
        <v>70700</v>
      </c>
      <c r="D1123" s="12">
        <f t="shared" si="17"/>
        <v>0</v>
      </c>
    </row>
    <row r="1124" spans="1:4" x14ac:dyDescent="0.35">
      <c r="A1124" s="11" t="s">
        <v>345</v>
      </c>
      <c r="B1124" s="11">
        <f xml:space="preserve">     51500</f>
        <v>51500</v>
      </c>
      <c r="D1124" s="12">
        <f t="shared" si="17"/>
        <v>0</v>
      </c>
    </row>
    <row r="1125" spans="1:4" x14ac:dyDescent="0.35">
      <c r="A1125" s="11" t="s">
        <v>19</v>
      </c>
      <c r="B1125" s="11">
        <f xml:space="preserve">     23900</f>
        <v>23900</v>
      </c>
      <c r="D1125" s="12">
        <f t="shared" si="17"/>
        <v>0</v>
      </c>
    </row>
    <row r="1126" spans="1:4" x14ac:dyDescent="0.35">
      <c r="A1126" s="11" t="s">
        <v>19</v>
      </c>
      <c r="B1126" s="11">
        <f xml:space="preserve">     23900</f>
        <v>23900</v>
      </c>
      <c r="D1126" s="12">
        <f t="shared" si="17"/>
        <v>0</v>
      </c>
    </row>
    <row r="1127" spans="1:4" x14ac:dyDescent="0.35">
      <c r="A1127" s="11" t="s">
        <v>20</v>
      </c>
      <c r="B1127" s="11">
        <f xml:space="preserve">     19990</f>
        <v>19990</v>
      </c>
      <c r="D1127" s="12">
        <f t="shared" si="17"/>
        <v>0</v>
      </c>
    </row>
    <row r="1128" spans="1:4" x14ac:dyDescent="0.35">
      <c r="A1128" s="11" t="s">
        <v>20</v>
      </c>
      <c r="B1128" s="11">
        <f xml:space="preserve">     19990</f>
        <v>19990</v>
      </c>
      <c r="D1128" s="12">
        <f t="shared" si="17"/>
        <v>0</v>
      </c>
    </row>
    <row r="1129" spans="1:4" x14ac:dyDescent="0.35">
      <c r="A1129" s="11" t="s">
        <v>20</v>
      </c>
      <c r="B1129" s="11">
        <f xml:space="preserve">     19990</f>
        <v>19990</v>
      </c>
      <c r="D1129" s="12">
        <f t="shared" si="17"/>
        <v>0</v>
      </c>
    </row>
    <row r="1130" spans="1:4" x14ac:dyDescent="0.35">
      <c r="A1130" s="11" t="s">
        <v>917</v>
      </c>
      <c r="B1130" s="11">
        <f xml:space="preserve">     43300</f>
        <v>43300</v>
      </c>
      <c r="D1130" s="12">
        <f t="shared" si="17"/>
        <v>0</v>
      </c>
    </row>
    <row r="1131" spans="1:4" x14ac:dyDescent="0.35">
      <c r="A1131" s="11" t="s">
        <v>800</v>
      </c>
      <c r="B1131" s="11">
        <f xml:space="preserve">     46300</f>
        <v>46300</v>
      </c>
      <c r="D1131" s="12">
        <f t="shared" si="17"/>
        <v>0</v>
      </c>
    </row>
    <row r="1132" spans="1:4" x14ac:dyDescent="0.35">
      <c r="A1132" s="11" t="s">
        <v>1501</v>
      </c>
      <c r="B1132" s="11">
        <f xml:space="preserve">     20300</f>
        <v>20300</v>
      </c>
      <c r="D1132" s="12">
        <f t="shared" si="17"/>
        <v>0</v>
      </c>
    </row>
    <row r="1133" spans="1:4" x14ac:dyDescent="0.35">
      <c r="A1133" s="11" t="s">
        <v>21</v>
      </c>
      <c r="B1133" s="11">
        <f xml:space="preserve">     26990</f>
        <v>26990</v>
      </c>
      <c r="D1133" s="12">
        <f t="shared" si="17"/>
        <v>0</v>
      </c>
    </row>
    <row r="1134" spans="1:4" x14ac:dyDescent="0.35">
      <c r="A1134" s="11" t="s">
        <v>608</v>
      </c>
      <c r="B1134" s="11">
        <f xml:space="preserve">     20990</f>
        <v>20990</v>
      </c>
      <c r="D1134" s="12">
        <f t="shared" si="17"/>
        <v>0</v>
      </c>
    </row>
    <row r="1135" spans="1:4" x14ac:dyDescent="0.35">
      <c r="A1135" s="11" t="s">
        <v>218</v>
      </c>
      <c r="B1135" s="11">
        <f xml:space="preserve">     30700</f>
        <v>30700</v>
      </c>
      <c r="D1135" s="12">
        <f t="shared" si="17"/>
        <v>0</v>
      </c>
    </row>
    <row r="1136" spans="1:4" x14ac:dyDescent="0.35">
      <c r="A1136" s="11" t="s">
        <v>294</v>
      </c>
      <c r="B1136" s="11">
        <f xml:space="preserve">     23600</f>
        <v>23600</v>
      </c>
      <c r="D1136" s="12">
        <f t="shared" si="17"/>
        <v>0</v>
      </c>
    </row>
    <row r="1137" spans="1:4" x14ac:dyDescent="0.35">
      <c r="A1137" s="11" t="s">
        <v>404</v>
      </c>
      <c r="B1137" s="11">
        <f xml:space="preserve">     39900</f>
        <v>39900</v>
      </c>
      <c r="D1137" s="12">
        <f t="shared" si="17"/>
        <v>0</v>
      </c>
    </row>
    <row r="1138" spans="1:4" x14ac:dyDescent="0.35">
      <c r="A1138" s="11" t="s">
        <v>1502</v>
      </c>
      <c r="B1138" s="11">
        <f xml:space="preserve">      7200</f>
        <v>7200</v>
      </c>
      <c r="D1138" s="12">
        <f t="shared" si="17"/>
        <v>0</v>
      </c>
    </row>
    <row r="1139" spans="1:4" x14ac:dyDescent="0.35">
      <c r="A1139" s="11" t="s">
        <v>682</v>
      </c>
      <c r="B1139" s="11">
        <f xml:space="preserve">      3650</f>
        <v>3650</v>
      </c>
      <c r="D1139" s="12">
        <f t="shared" si="17"/>
        <v>0</v>
      </c>
    </row>
    <row r="1140" spans="1:4" x14ac:dyDescent="0.35">
      <c r="A1140" s="11" t="s">
        <v>1193</v>
      </c>
      <c r="B1140" s="11">
        <f xml:space="preserve">      5500</f>
        <v>5500</v>
      </c>
      <c r="D1140" s="12">
        <f t="shared" si="17"/>
        <v>0</v>
      </c>
    </row>
    <row r="1141" spans="1:4" x14ac:dyDescent="0.35">
      <c r="A1141" s="11" t="s">
        <v>1193</v>
      </c>
      <c r="B1141" s="11">
        <f xml:space="preserve">      5500</f>
        <v>5500</v>
      </c>
      <c r="D1141" s="12">
        <f t="shared" si="17"/>
        <v>0</v>
      </c>
    </row>
    <row r="1142" spans="1:4" x14ac:dyDescent="0.35">
      <c r="A1142" s="11" t="s">
        <v>839</v>
      </c>
      <c r="B1142" s="11">
        <f xml:space="preserve">      7500</f>
        <v>7500</v>
      </c>
      <c r="D1142" s="12">
        <f t="shared" si="17"/>
        <v>0</v>
      </c>
    </row>
    <row r="1143" spans="1:4" x14ac:dyDescent="0.35">
      <c r="A1143" s="11" t="s">
        <v>896</v>
      </c>
      <c r="B1143" s="11">
        <f xml:space="preserve">      2600</f>
        <v>2600</v>
      </c>
      <c r="D1143" s="12">
        <f t="shared" si="17"/>
        <v>0</v>
      </c>
    </row>
    <row r="1144" spans="1:4" x14ac:dyDescent="0.35">
      <c r="A1144" s="11" t="s">
        <v>1128</v>
      </c>
      <c r="B1144" s="11">
        <f xml:space="preserve">      2700</f>
        <v>2700</v>
      </c>
      <c r="D1144" s="12">
        <f t="shared" si="17"/>
        <v>0</v>
      </c>
    </row>
    <row r="1145" spans="1:4" x14ac:dyDescent="0.35">
      <c r="A1145" s="11" t="s">
        <v>897</v>
      </c>
      <c r="B1145" s="11">
        <f xml:space="preserve">      2800</f>
        <v>2800</v>
      </c>
      <c r="D1145" s="12">
        <f t="shared" si="17"/>
        <v>0</v>
      </c>
    </row>
    <row r="1146" spans="1:4" x14ac:dyDescent="0.35">
      <c r="A1146" s="11" t="s">
        <v>832</v>
      </c>
      <c r="B1146" s="11">
        <f xml:space="preserve">      1950</f>
        <v>1950</v>
      </c>
      <c r="D1146" s="12">
        <f t="shared" si="17"/>
        <v>0</v>
      </c>
    </row>
    <row r="1147" spans="1:4" x14ac:dyDescent="0.35">
      <c r="A1147" s="11" t="s">
        <v>1087</v>
      </c>
      <c r="B1147" s="11">
        <f xml:space="preserve">       950</f>
        <v>950</v>
      </c>
      <c r="D1147" s="12">
        <f t="shared" si="17"/>
        <v>0</v>
      </c>
    </row>
    <row r="1148" spans="1:4" x14ac:dyDescent="0.35">
      <c r="A1148" s="11" t="s">
        <v>884</v>
      </c>
      <c r="B1148" s="11">
        <f xml:space="preserve">      1350</f>
        <v>1350</v>
      </c>
      <c r="D1148" s="12">
        <f t="shared" si="17"/>
        <v>0</v>
      </c>
    </row>
    <row r="1149" spans="1:4" x14ac:dyDescent="0.35">
      <c r="A1149" s="11" t="s">
        <v>1088</v>
      </c>
      <c r="B1149" s="11">
        <f xml:space="preserve">       950</f>
        <v>950</v>
      </c>
      <c r="D1149" s="12">
        <f t="shared" si="17"/>
        <v>0</v>
      </c>
    </row>
    <row r="1150" spans="1:4" x14ac:dyDescent="0.35">
      <c r="A1150" s="11" t="s">
        <v>1229</v>
      </c>
      <c r="B1150" s="11">
        <f xml:space="preserve">     69900</f>
        <v>69900</v>
      </c>
      <c r="D1150" s="12">
        <f t="shared" si="17"/>
        <v>0</v>
      </c>
    </row>
    <row r="1151" spans="1:4" x14ac:dyDescent="0.35">
      <c r="A1151" s="11" t="s">
        <v>1229</v>
      </c>
      <c r="B1151" s="11">
        <f xml:space="preserve">     69400</f>
        <v>69400</v>
      </c>
      <c r="D1151" s="12">
        <f t="shared" si="17"/>
        <v>0</v>
      </c>
    </row>
    <row r="1152" spans="1:4" x14ac:dyDescent="0.35">
      <c r="A1152" s="11" t="s">
        <v>1089</v>
      </c>
      <c r="B1152" s="11">
        <f xml:space="preserve">     75500</f>
        <v>75500</v>
      </c>
      <c r="D1152" s="12">
        <f t="shared" si="17"/>
        <v>0</v>
      </c>
    </row>
    <row r="1153" spans="1:4" x14ac:dyDescent="0.35">
      <c r="A1153" s="11" t="s">
        <v>1194</v>
      </c>
      <c r="B1153" s="11">
        <f xml:space="preserve">     16400</f>
        <v>16400</v>
      </c>
      <c r="D1153" s="12">
        <f t="shared" si="17"/>
        <v>0</v>
      </c>
    </row>
    <row r="1154" spans="1:4" x14ac:dyDescent="0.35">
      <c r="A1154" s="11" t="s">
        <v>1372</v>
      </c>
      <c r="B1154" s="11">
        <f xml:space="preserve">     44800</f>
        <v>44800</v>
      </c>
      <c r="D1154" s="12">
        <f t="shared" si="17"/>
        <v>0</v>
      </c>
    </row>
    <row r="1155" spans="1:4" x14ac:dyDescent="0.35">
      <c r="A1155" s="11" t="s">
        <v>1298</v>
      </c>
      <c r="B1155" s="11">
        <f xml:space="preserve">    219500</f>
        <v>219500</v>
      </c>
      <c r="D1155" s="12">
        <f t="shared" si="17"/>
        <v>0</v>
      </c>
    </row>
    <row r="1156" spans="1:4" x14ac:dyDescent="0.35">
      <c r="A1156" s="11" t="s">
        <v>468</v>
      </c>
      <c r="B1156" s="11">
        <f xml:space="preserve">     45500</f>
        <v>45500</v>
      </c>
      <c r="D1156" s="12">
        <f t="shared" si="17"/>
        <v>0</v>
      </c>
    </row>
    <row r="1157" spans="1:4" x14ac:dyDescent="0.35">
      <c r="A1157" s="11" t="s">
        <v>885</v>
      </c>
      <c r="B1157" s="11">
        <f xml:space="preserve">     85900</f>
        <v>85900</v>
      </c>
      <c r="D1157" s="12">
        <f t="shared" ref="D1157:D1220" si="18">C1157*B1157</f>
        <v>0</v>
      </c>
    </row>
    <row r="1158" spans="1:4" x14ac:dyDescent="0.35">
      <c r="A1158" s="11" t="s">
        <v>1039</v>
      </c>
      <c r="B1158" s="11">
        <f xml:space="preserve">     83500</f>
        <v>83500</v>
      </c>
      <c r="D1158" s="12">
        <f t="shared" si="18"/>
        <v>0</v>
      </c>
    </row>
    <row r="1159" spans="1:4" x14ac:dyDescent="0.35">
      <c r="A1159" s="11" t="s">
        <v>1536</v>
      </c>
      <c r="B1159" s="11">
        <f xml:space="preserve">    116500</f>
        <v>116500</v>
      </c>
      <c r="D1159" s="12">
        <f t="shared" si="18"/>
        <v>0</v>
      </c>
    </row>
    <row r="1160" spans="1:4" x14ac:dyDescent="0.35">
      <c r="A1160" s="11" t="s">
        <v>1090</v>
      </c>
      <c r="B1160" s="11">
        <f xml:space="preserve">     32200</f>
        <v>32200</v>
      </c>
      <c r="D1160" s="12">
        <f t="shared" si="18"/>
        <v>0</v>
      </c>
    </row>
    <row r="1161" spans="1:4" x14ac:dyDescent="0.35">
      <c r="A1161" s="11" t="s">
        <v>1090</v>
      </c>
      <c r="B1161" s="11">
        <f xml:space="preserve">     32200</f>
        <v>32200</v>
      </c>
      <c r="D1161" s="12">
        <f t="shared" si="18"/>
        <v>0</v>
      </c>
    </row>
    <row r="1162" spans="1:4" x14ac:dyDescent="0.35">
      <c r="A1162" s="11" t="s">
        <v>1299</v>
      </c>
      <c r="B1162" s="11">
        <f xml:space="preserve">     33900</f>
        <v>33900</v>
      </c>
      <c r="D1162" s="12">
        <f t="shared" si="18"/>
        <v>0</v>
      </c>
    </row>
    <row r="1163" spans="1:4" x14ac:dyDescent="0.35">
      <c r="A1163" s="11" t="s">
        <v>377</v>
      </c>
      <c r="B1163" s="11">
        <f xml:space="preserve">     44990</f>
        <v>44990</v>
      </c>
      <c r="D1163" s="12">
        <f t="shared" si="18"/>
        <v>0</v>
      </c>
    </row>
    <row r="1164" spans="1:4" x14ac:dyDescent="0.35">
      <c r="A1164" s="11" t="s">
        <v>377</v>
      </c>
      <c r="B1164" s="11">
        <f xml:space="preserve">     44900</f>
        <v>44900</v>
      </c>
      <c r="D1164" s="12">
        <f t="shared" si="18"/>
        <v>0</v>
      </c>
    </row>
    <row r="1165" spans="1:4" x14ac:dyDescent="0.35">
      <c r="A1165" s="11" t="s">
        <v>1503</v>
      </c>
      <c r="B1165" s="11">
        <f xml:space="preserve">     45300</f>
        <v>45300</v>
      </c>
      <c r="D1165" s="12">
        <f t="shared" si="18"/>
        <v>0</v>
      </c>
    </row>
    <row r="1166" spans="1:4" x14ac:dyDescent="0.35">
      <c r="A1166" s="11" t="s">
        <v>1504</v>
      </c>
      <c r="B1166" s="11">
        <f xml:space="preserve">     65500</f>
        <v>65500</v>
      </c>
      <c r="D1166" s="12">
        <f t="shared" si="18"/>
        <v>0</v>
      </c>
    </row>
    <row r="1167" spans="1:4" x14ac:dyDescent="0.35">
      <c r="A1167" s="11" t="s">
        <v>1058</v>
      </c>
      <c r="B1167" s="11">
        <f xml:space="preserve">     37400</f>
        <v>37400</v>
      </c>
      <c r="D1167" s="12">
        <f t="shared" si="18"/>
        <v>0</v>
      </c>
    </row>
    <row r="1168" spans="1:4" x14ac:dyDescent="0.35">
      <c r="A1168" s="11" t="s">
        <v>898</v>
      </c>
      <c r="B1168" s="11">
        <f xml:space="preserve">     30500</f>
        <v>30500</v>
      </c>
      <c r="D1168" s="12">
        <f t="shared" si="18"/>
        <v>0</v>
      </c>
    </row>
    <row r="1169" spans="1:4" x14ac:dyDescent="0.35">
      <c r="A1169" s="11" t="s">
        <v>1000</v>
      </c>
      <c r="B1169" s="11">
        <f xml:space="preserve">     88800</f>
        <v>88800</v>
      </c>
      <c r="D1169" s="12">
        <f t="shared" si="18"/>
        <v>0</v>
      </c>
    </row>
    <row r="1170" spans="1:4" x14ac:dyDescent="0.35">
      <c r="A1170" s="11" t="s">
        <v>1537</v>
      </c>
      <c r="B1170" s="11">
        <f xml:space="preserve">     12500</f>
        <v>12500</v>
      </c>
      <c r="D1170" s="12">
        <f t="shared" si="18"/>
        <v>0</v>
      </c>
    </row>
    <row r="1171" spans="1:4" x14ac:dyDescent="0.35">
      <c r="A1171" s="11" t="s">
        <v>205</v>
      </c>
      <c r="B1171" s="11">
        <f xml:space="preserve">      9800</f>
        <v>9800</v>
      </c>
      <c r="D1171" s="12">
        <f t="shared" si="18"/>
        <v>0</v>
      </c>
    </row>
    <row r="1172" spans="1:4" x14ac:dyDescent="0.35">
      <c r="A1172" s="11" t="s">
        <v>1040</v>
      </c>
      <c r="B1172" s="11">
        <f xml:space="preserve">      1500</f>
        <v>1500</v>
      </c>
      <c r="D1172" s="12">
        <f t="shared" si="18"/>
        <v>0</v>
      </c>
    </row>
    <row r="1173" spans="1:4" x14ac:dyDescent="0.35">
      <c r="A1173" s="11" t="s">
        <v>1040</v>
      </c>
      <c r="B1173" s="11">
        <f xml:space="preserve">      1500</f>
        <v>1500</v>
      </c>
      <c r="D1173" s="12">
        <f t="shared" si="18"/>
        <v>0</v>
      </c>
    </row>
    <row r="1174" spans="1:4" x14ac:dyDescent="0.35">
      <c r="A1174" s="11" t="s">
        <v>474</v>
      </c>
      <c r="B1174" s="11">
        <f xml:space="preserve">     22900</f>
        <v>22900</v>
      </c>
      <c r="D1174" s="12">
        <f t="shared" si="18"/>
        <v>0</v>
      </c>
    </row>
    <row r="1175" spans="1:4" x14ac:dyDescent="0.35">
      <c r="A1175" s="11" t="s">
        <v>1150</v>
      </c>
      <c r="B1175" s="11">
        <f xml:space="preserve">     20400</f>
        <v>20400</v>
      </c>
      <c r="D1175" s="12">
        <f t="shared" si="18"/>
        <v>0</v>
      </c>
    </row>
    <row r="1176" spans="1:4" x14ac:dyDescent="0.35">
      <c r="A1176" s="11" t="s">
        <v>1150</v>
      </c>
      <c r="B1176" s="11">
        <f xml:space="preserve">     20200</f>
        <v>20200</v>
      </c>
      <c r="D1176" s="12">
        <f t="shared" si="18"/>
        <v>0</v>
      </c>
    </row>
    <row r="1177" spans="1:4" x14ac:dyDescent="0.35">
      <c r="A1177" s="11" t="s">
        <v>862</v>
      </c>
      <c r="B1177" s="11">
        <f xml:space="preserve">     61500</f>
        <v>61500</v>
      </c>
      <c r="D1177" s="12">
        <f t="shared" si="18"/>
        <v>0</v>
      </c>
    </row>
    <row r="1178" spans="1:4" x14ac:dyDescent="0.35">
      <c r="A1178" s="11" t="s">
        <v>853</v>
      </c>
      <c r="B1178" s="11">
        <f xml:space="preserve">      6400</f>
        <v>6400</v>
      </c>
      <c r="D1178" s="12">
        <f t="shared" si="18"/>
        <v>0</v>
      </c>
    </row>
    <row r="1179" spans="1:4" x14ac:dyDescent="0.35">
      <c r="A1179" s="11" t="s">
        <v>47</v>
      </c>
      <c r="B1179" s="11">
        <f xml:space="preserve">     12900</f>
        <v>12900</v>
      </c>
      <c r="D1179" s="12">
        <f t="shared" si="18"/>
        <v>0</v>
      </c>
    </row>
    <row r="1180" spans="1:4" x14ac:dyDescent="0.35">
      <c r="A1180" s="11" t="s">
        <v>116</v>
      </c>
      <c r="B1180" s="11">
        <f xml:space="preserve">      5000</f>
        <v>5000</v>
      </c>
      <c r="D1180" s="12">
        <f t="shared" si="18"/>
        <v>0</v>
      </c>
    </row>
    <row r="1181" spans="1:4" x14ac:dyDescent="0.35">
      <c r="A1181" s="11" t="s">
        <v>22</v>
      </c>
      <c r="B1181" s="11">
        <f xml:space="preserve">     49900</f>
        <v>49900</v>
      </c>
      <c r="D1181" s="12">
        <f t="shared" si="18"/>
        <v>0</v>
      </c>
    </row>
    <row r="1182" spans="1:4" x14ac:dyDescent="0.35">
      <c r="A1182" s="11" t="s">
        <v>22</v>
      </c>
      <c r="B1182" s="11">
        <f xml:space="preserve">     49900</f>
        <v>49900</v>
      </c>
      <c r="D1182" s="12">
        <f t="shared" si="18"/>
        <v>0</v>
      </c>
    </row>
    <row r="1183" spans="1:4" x14ac:dyDescent="0.35">
      <c r="A1183" s="11" t="s">
        <v>314</v>
      </c>
      <c r="B1183" s="11">
        <f xml:space="preserve">     28990</f>
        <v>28990</v>
      </c>
      <c r="D1183" s="12">
        <f t="shared" si="18"/>
        <v>0</v>
      </c>
    </row>
    <row r="1184" spans="1:4" x14ac:dyDescent="0.35">
      <c r="A1184" s="11" t="s">
        <v>182</v>
      </c>
      <c r="B1184" s="11">
        <f xml:space="preserve">     35500</f>
        <v>35500</v>
      </c>
      <c r="D1184" s="12">
        <f t="shared" si="18"/>
        <v>0</v>
      </c>
    </row>
    <row r="1185" spans="1:4" x14ac:dyDescent="0.35">
      <c r="A1185" s="11" t="s">
        <v>23</v>
      </c>
      <c r="B1185" s="11">
        <f xml:space="preserve">      8400</f>
        <v>8400</v>
      </c>
      <c r="D1185" s="12">
        <f t="shared" si="18"/>
        <v>0</v>
      </c>
    </row>
    <row r="1186" spans="1:4" x14ac:dyDescent="0.35">
      <c r="A1186" s="11" t="s">
        <v>1171</v>
      </c>
      <c r="B1186" s="11">
        <f xml:space="preserve">     12300</f>
        <v>12300</v>
      </c>
      <c r="D1186" s="12">
        <f t="shared" si="18"/>
        <v>0</v>
      </c>
    </row>
    <row r="1187" spans="1:4" x14ac:dyDescent="0.35">
      <c r="A1187" s="11" t="s">
        <v>114</v>
      </c>
      <c r="B1187" s="11">
        <f xml:space="preserve">     14990</f>
        <v>14990</v>
      </c>
      <c r="D1187" s="12">
        <f t="shared" si="18"/>
        <v>0</v>
      </c>
    </row>
    <row r="1188" spans="1:4" x14ac:dyDescent="0.35">
      <c r="A1188" s="11" t="s">
        <v>114</v>
      </c>
      <c r="B1188" s="11">
        <f xml:space="preserve">     15600</f>
        <v>15600</v>
      </c>
      <c r="D1188" s="12">
        <f t="shared" si="18"/>
        <v>0</v>
      </c>
    </row>
    <row r="1189" spans="1:4" x14ac:dyDescent="0.35">
      <c r="A1189" s="11" t="s">
        <v>918</v>
      </c>
      <c r="B1189" s="11">
        <f xml:space="preserve">     13600</f>
        <v>13600</v>
      </c>
      <c r="D1189" s="12">
        <f t="shared" si="18"/>
        <v>0</v>
      </c>
    </row>
    <row r="1190" spans="1:4" x14ac:dyDescent="0.35">
      <c r="A1190" s="11" t="s">
        <v>918</v>
      </c>
      <c r="B1190" s="11">
        <f xml:space="preserve">     13600</f>
        <v>13600</v>
      </c>
      <c r="D1190" s="12">
        <f t="shared" si="18"/>
        <v>0</v>
      </c>
    </row>
    <row r="1191" spans="1:4" x14ac:dyDescent="0.35">
      <c r="A1191" s="11" t="s">
        <v>863</v>
      </c>
      <c r="B1191" s="11">
        <f xml:space="preserve">     37000</f>
        <v>37000</v>
      </c>
      <c r="D1191" s="12">
        <f t="shared" si="18"/>
        <v>0</v>
      </c>
    </row>
    <row r="1192" spans="1:4" x14ac:dyDescent="0.35">
      <c r="A1192" s="11" t="s">
        <v>863</v>
      </c>
      <c r="B1192" s="11">
        <f xml:space="preserve">     37000</f>
        <v>37000</v>
      </c>
      <c r="D1192" s="12">
        <f t="shared" si="18"/>
        <v>0</v>
      </c>
    </row>
    <row r="1193" spans="1:4" x14ac:dyDescent="0.35">
      <c r="A1193" s="11" t="s">
        <v>250</v>
      </c>
      <c r="B1193" s="11">
        <f xml:space="preserve">     17900</f>
        <v>17900</v>
      </c>
      <c r="D1193" s="12">
        <f t="shared" si="18"/>
        <v>0</v>
      </c>
    </row>
    <row r="1194" spans="1:4" x14ac:dyDescent="0.35">
      <c r="A1194" s="11" t="s">
        <v>444</v>
      </c>
      <c r="B1194" s="11">
        <f xml:space="preserve">     49500</f>
        <v>49500</v>
      </c>
      <c r="D1194" s="12">
        <f t="shared" si="18"/>
        <v>0</v>
      </c>
    </row>
    <row r="1195" spans="1:4" x14ac:dyDescent="0.35">
      <c r="A1195" s="11" t="s">
        <v>24</v>
      </c>
      <c r="B1195" s="11">
        <f xml:space="preserve">     47900</f>
        <v>47900</v>
      </c>
      <c r="D1195" s="12">
        <f t="shared" si="18"/>
        <v>0</v>
      </c>
    </row>
    <row r="1196" spans="1:4" x14ac:dyDescent="0.35">
      <c r="A1196" s="11" t="s">
        <v>381</v>
      </c>
      <c r="B1196" s="11">
        <f xml:space="preserve">      3200</f>
        <v>3200</v>
      </c>
      <c r="D1196" s="12">
        <f t="shared" si="18"/>
        <v>0</v>
      </c>
    </row>
    <row r="1197" spans="1:4" x14ac:dyDescent="0.35">
      <c r="A1197" s="11" t="s">
        <v>1329</v>
      </c>
      <c r="B1197" s="11">
        <f xml:space="preserve">      2900</f>
        <v>2900</v>
      </c>
      <c r="D1197" s="12">
        <f t="shared" si="18"/>
        <v>0</v>
      </c>
    </row>
    <row r="1198" spans="1:4" x14ac:dyDescent="0.35">
      <c r="A1198" s="11" t="s">
        <v>1329</v>
      </c>
      <c r="B1198" s="11">
        <f xml:space="preserve">      2850</f>
        <v>2850</v>
      </c>
      <c r="D1198" s="12">
        <f t="shared" si="18"/>
        <v>0</v>
      </c>
    </row>
    <row r="1199" spans="1:4" x14ac:dyDescent="0.35">
      <c r="A1199" s="11" t="s">
        <v>1457</v>
      </c>
      <c r="B1199" s="11">
        <f xml:space="preserve">      2800</f>
        <v>2800</v>
      </c>
      <c r="D1199" s="12">
        <f t="shared" si="18"/>
        <v>0</v>
      </c>
    </row>
    <row r="1200" spans="1:4" x14ac:dyDescent="0.35">
      <c r="A1200" s="11" t="s">
        <v>1059</v>
      </c>
      <c r="B1200" s="11">
        <f xml:space="preserve">      1850</f>
        <v>1850</v>
      </c>
      <c r="D1200" s="12">
        <f t="shared" si="18"/>
        <v>0</v>
      </c>
    </row>
    <row r="1201" spans="1:4" x14ac:dyDescent="0.35">
      <c r="A1201" s="11" t="s">
        <v>1041</v>
      </c>
      <c r="B1201" s="11">
        <f xml:space="preserve">     33700</f>
        <v>33700</v>
      </c>
      <c r="D1201" s="12">
        <f t="shared" si="18"/>
        <v>0</v>
      </c>
    </row>
    <row r="1202" spans="1:4" x14ac:dyDescent="0.35">
      <c r="A1202" s="11" t="s">
        <v>48</v>
      </c>
      <c r="B1202" s="11">
        <f xml:space="preserve">      7500</f>
        <v>7500</v>
      </c>
      <c r="D1202" s="12">
        <f t="shared" si="18"/>
        <v>0</v>
      </c>
    </row>
    <row r="1203" spans="1:4" x14ac:dyDescent="0.35">
      <c r="A1203" s="11" t="s">
        <v>48</v>
      </c>
      <c r="B1203" s="11">
        <f xml:space="preserve">      7500</f>
        <v>7500</v>
      </c>
      <c r="D1203" s="12">
        <f t="shared" si="18"/>
        <v>0</v>
      </c>
    </row>
    <row r="1204" spans="1:4" x14ac:dyDescent="0.35">
      <c r="A1204" s="11" t="s">
        <v>1505</v>
      </c>
      <c r="B1204" s="11">
        <f xml:space="preserve">     23600</f>
        <v>23600</v>
      </c>
      <c r="D1204" s="12">
        <f t="shared" si="18"/>
        <v>0</v>
      </c>
    </row>
    <row r="1205" spans="1:4" x14ac:dyDescent="0.35">
      <c r="A1205" s="11" t="s">
        <v>422</v>
      </c>
      <c r="B1205" s="11">
        <f xml:space="preserve">      3100</f>
        <v>3100</v>
      </c>
      <c r="D1205" s="12">
        <f t="shared" si="18"/>
        <v>0</v>
      </c>
    </row>
    <row r="1206" spans="1:4" x14ac:dyDescent="0.35">
      <c r="A1206" s="11" t="s">
        <v>422</v>
      </c>
      <c r="B1206" s="11">
        <f xml:space="preserve">      3100</f>
        <v>3100</v>
      </c>
      <c r="D1206" s="12">
        <f t="shared" si="18"/>
        <v>0</v>
      </c>
    </row>
    <row r="1207" spans="1:4" x14ac:dyDescent="0.35">
      <c r="A1207" s="11" t="s">
        <v>262</v>
      </c>
      <c r="B1207" s="11">
        <f xml:space="preserve">     47900</f>
        <v>47900</v>
      </c>
      <c r="D1207" s="12">
        <f t="shared" si="18"/>
        <v>0</v>
      </c>
    </row>
    <row r="1208" spans="1:4" x14ac:dyDescent="0.35">
      <c r="A1208" s="11" t="s">
        <v>262</v>
      </c>
      <c r="B1208" s="11">
        <f xml:space="preserve">     47700</f>
        <v>47700</v>
      </c>
      <c r="D1208" s="12">
        <f t="shared" si="18"/>
        <v>0</v>
      </c>
    </row>
    <row r="1209" spans="1:4" x14ac:dyDescent="0.35">
      <c r="A1209" s="11" t="s">
        <v>196</v>
      </c>
      <c r="B1209" s="11">
        <f xml:space="preserve">     26990</f>
        <v>26990</v>
      </c>
      <c r="D1209" s="12">
        <f t="shared" si="18"/>
        <v>0</v>
      </c>
    </row>
    <row r="1210" spans="1:4" x14ac:dyDescent="0.35">
      <c r="A1210" s="11" t="s">
        <v>196</v>
      </c>
      <c r="B1210" s="11">
        <f xml:space="preserve">     26990</f>
        <v>26990</v>
      </c>
      <c r="D1210" s="12">
        <f t="shared" si="18"/>
        <v>0</v>
      </c>
    </row>
    <row r="1211" spans="1:4" x14ac:dyDescent="0.35">
      <c r="A1211" s="11" t="s">
        <v>74</v>
      </c>
      <c r="B1211" s="11">
        <f xml:space="preserve">     42600</f>
        <v>42600</v>
      </c>
      <c r="D1211" s="12">
        <f t="shared" si="18"/>
        <v>0</v>
      </c>
    </row>
    <row r="1212" spans="1:4" x14ac:dyDescent="0.35">
      <c r="A1212" s="11" t="s">
        <v>74</v>
      </c>
      <c r="B1212" s="11">
        <f xml:space="preserve">     40990</f>
        <v>40990</v>
      </c>
      <c r="D1212" s="12">
        <f t="shared" si="18"/>
        <v>0</v>
      </c>
    </row>
    <row r="1213" spans="1:4" x14ac:dyDescent="0.35">
      <c r="A1213" s="11" t="s">
        <v>74</v>
      </c>
      <c r="B1213" s="11">
        <f xml:space="preserve">     38500</f>
        <v>38500</v>
      </c>
      <c r="D1213" s="12">
        <f t="shared" si="18"/>
        <v>0</v>
      </c>
    </row>
    <row r="1214" spans="1:4" x14ac:dyDescent="0.35">
      <c r="A1214" s="11" t="s">
        <v>1195</v>
      </c>
      <c r="B1214" s="11">
        <f xml:space="preserve">     46100</f>
        <v>46100</v>
      </c>
      <c r="D1214" s="12">
        <f t="shared" si="18"/>
        <v>0</v>
      </c>
    </row>
    <row r="1215" spans="1:4" x14ac:dyDescent="0.35">
      <c r="A1215" s="11" t="s">
        <v>726</v>
      </c>
      <c r="B1215" s="11">
        <f xml:space="preserve">    109500</f>
        <v>109500</v>
      </c>
      <c r="D1215" s="12">
        <f t="shared" si="18"/>
        <v>0</v>
      </c>
    </row>
    <row r="1216" spans="1:4" x14ac:dyDescent="0.35">
      <c r="A1216" s="11" t="s">
        <v>726</v>
      </c>
      <c r="B1216" s="11">
        <f xml:space="preserve">    109500</f>
        <v>109500</v>
      </c>
      <c r="D1216" s="12">
        <f t="shared" si="18"/>
        <v>0</v>
      </c>
    </row>
    <row r="1217" spans="1:4" x14ac:dyDescent="0.35">
      <c r="A1217" s="11" t="s">
        <v>497</v>
      </c>
      <c r="B1217" s="11">
        <f xml:space="preserve">     33200</f>
        <v>33200</v>
      </c>
      <c r="D1217" s="12">
        <f t="shared" si="18"/>
        <v>0</v>
      </c>
    </row>
    <row r="1218" spans="1:4" x14ac:dyDescent="0.35">
      <c r="A1218" s="11" t="s">
        <v>1506</v>
      </c>
      <c r="B1218" s="11">
        <f xml:space="preserve">     43900</f>
        <v>43900</v>
      </c>
      <c r="D1218" s="12">
        <f t="shared" si="18"/>
        <v>0</v>
      </c>
    </row>
    <row r="1219" spans="1:4" x14ac:dyDescent="0.35">
      <c r="A1219" s="11" t="s">
        <v>498</v>
      </c>
      <c r="B1219" s="11">
        <f xml:space="preserve">     23300</f>
        <v>23300</v>
      </c>
      <c r="D1219" s="12">
        <f t="shared" si="18"/>
        <v>0</v>
      </c>
    </row>
    <row r="1220" spans="1:4" x14ac:dyDescent="0.35">
      <c r="A1220" s="11" t="s">
        <v>1438</v>
      </c>
      <c r="B1220" s="11">
        <f xml:space="preserve">     70800</f>
        <v>70800</v>
      </c>
      <c r="D1220" s="12">
        <f t="shared" si="18"/>
        <v>0</v>
      </c>
    </row>
    <row r="1221" spans="1:4" x14ac:dyDescent="0.35">
      <c r="A1221" s="11" t="s">
        <v>469</v>
      </c>
      <c r="B1221" s="11">
        <f xml:space="preserve">     20900</f>
        <v>20900</v>
      </c>
      <c r="D1221" s="12">
        <f t="shared" ref="D1221:D1284" si="19">C1221*B1221</f>
        <v>0</v>
      </c>
    </row>
    <row r="1222" spans="1:4" x14ac:dyDescent="0.35">
      <c r="A1222" s="11" t="s">
        <v>1439</v>
      </c>
      <c r="B1222" s="11">
        <f xml:space="preserve">     13900</f>
        <v>13900</v>
      </c>
      <c r="D1222" s="12">
        <f t="shared" si="19"/>
        <v>0</v>
      </c>
    </row>
    <row r="1223" spans="1:4" x14ac:dyDescent="0.35">
      <c r="A1223" s="11" t="s">
        <v>1407</v>
      </c>
      <c r="B1223" s="11">
        <f xml:space="preserve">      5400</f>
        <v>5400</v>
      </c>
      <c r="D1223" s="12">
        <f t="shared" si="19"/>
        <v>0</v>
      </c>
    </row>
    <row r="1224" spans="1:4" x14ac:dyDescent="0.35">
      <c r="A1224" s="11" t="s">
        <v>1407</v>
      </c>
      <c r="B1224" s="11">
        <f xml:space="preserve">      5750</f>
        <v>5750</v>
      </c>
      <c r="D1224" s="12">
        <f t="shared" si="19"/>
        <v>0</v>
      </c>
    </row>
    <row r="1225" spans="1:4" x14ac:dyDescent="0.35">
      <c r="A1225" s="11" t="s">
        <v>67</v>
      </c>
      <c r="B1225" s="11">
        <f xml:space="preserve">      7500</f>
        <v>7500</v>
      </c>
      <c r="D1225" s="12">
        <f t="shared" si="19"/>
        <v>0</v>
      </c>
    </row>
    <row r="1226" spans="1:4" x14ac:dyDescent="0.35">
      <c r="A1226" s="11" t="s">
        <v>67</v>
      </c>
      <c r="B1226" s="11">
        <f xml:space="preserve">      7500</f>
        <v>7500</v>
      </c>
      <c r="D1226" s="12">
        <f t="shared" si="19"/>
        <v>0</v>
      </c>
    </row>
    <row r="1227" spans="1:4" x14ac:dyDescent="0.35">
      <c r="A1227" s="11" t="s">
        <v>445</v>
      </c>
      <c r="B1227" s="11">
        <f xml:space="preserve">     10000</f>
        <v>10000</v>
      </c>
      <c r="D1227" s="12">
        <f t="shared" si="19"/>
        <v>0</v>
      </c>
    </row>
    <row r="1228" spans="1:4" x14ac:dyDescent="0.35">
      <c r="A1228" s="11" t="s">
        <v>445</v>
      </c>
      <c r="B1228" s="11">
        <f xml:space="preserve">     10000</f>
        <v>10000</v>
      </c>
      <c r="D1228" s="12">
        <f t="shared" si="19"/>
        <v>0</v>
      </c>
    </row>
    <row r="1229" spans="1:4" x14ac:dyDescent="0.35">
      <c r="A1229" s="11" t="s">
        <v>1151</v>
      </c>
      <c r="B1229" s="11">
        <f xml:space="preserve">    138800</f>
        <v>138800</v>
      </c>
      <c r="D1229" s="12">
        <f t="shared" si="19"/>
        <v>0</v>
      </c>
    </row>
    <row r="1230" spans="1:4" x14ac:dyDescent="0.35">
      <c r="A1230" s="11" t="s">
        <v>1042</v>
      </c>
      <c r="B1230" s="11">
        <f xml:space="preserve">     97900</f>
        <v>97900</v>
      </c>
      <c r="D1230" s="12">
        <f t="shared" si="19"/>
        <v>0</v>
      </c>
    </row>
    <row r="1231" spans="1:4" x14ac:dyDescent="0.35">
      <c r="A1231" s="11" t="s">
        <v>1373</v>
      </c>
      <c r="B1231" s="11">
        <f xml:space="preserve">     10100</f>
        <v>10100</v>
      </c>
      <c r="D1231" s="12">
        <f t="shared" si="19"/>
        <v>0</v>
      </c>
    </row>
    <row r="1232" spans="1:4" x14ac:dyDescent="0.35">
      <c r="A1232" s="11" t="s">
        <v>571</v>
      </c>
      <c r="B1232" s="11">
        <f xml:space="preserve">      5000</f>
        <v>5000</v>
      </c>
      <c r="D1232" s="12">
        <f t="shared" si="19"/>
        <v>0</v>
      </c>
    </row>
    <row r="1233" spans="1:4" x14ac:dyDescent="0.35">
      <c r="A1233" s="11" t="s">
        <v>423</v>
      </c>
      <c r="B1233" s="11">
        <f xml:space="preserve">     52700</f>
        <v>52700</v>
      </c>
      <c r="D1233" s="12">
        <f t="shared" si="19"/>
        <v>0</v>
      </c>
    </row>
    <row r="1234" spans="1:4" x14ac:dyDescent="0.35">
      <c r="A1234" s="11" t="s">
        <v>423</v>
      </c>
      <c r="B1234" s="11">
        <f xml:space="preserve">     52700</f>
        <v>52700</v>
      </c>
      <c r="D1234" s="12">
        <f t="shared" si="19"/>
        <v>0</v>
      </c>
    </row>
    <row r="1235" spans="1:4" x14ac:dyDescent="0.35">
      <c r="A1235" s="11" t="s">
        <v>1091</v>
      </c>
      <c r="B1235" s="11">
        <f xml:space="preserve">      1800</f>
        <v>1800</v>
      </c>
      <c r="D1235" s="12">
        <f t="shared" si="19"/>
        <v>0</v>
      </c>
    </row>
    <row r="1236" spans="1:4" x14ac:dyDescent="0.35">
      <c r="A1236" s="11" t="s">
        <v>1091</v>
      </c>
      <c r="B1236" s="11">
        <f xml:space="preserve">      1600</f>
        <v>1600</v>
      </c>
      <c r="D1236" s="12">
        <f t="shared" si="19"/>
        <v>0</v>
      </c>
    </row>
    <row r="1237" spans="1:4" x14ac:dyDescent="0.35">
      <c r="A1237" s="11" t="s">
        <v>978</v>
      </c>
      <c r="B1237" s="11">
        <f xml:space="preserve">     23700</f>
        <v>23700</v>
      </c>
      <c r="D1237" s="12">
        <f t="shared" si="19"/>
        <v>0</v>
      </c>
    </row>
    <row r="1238" spans="1:4" x14ac:dyDescent="0.35">
      <c r="A1238" s="11" t="s">
        <v>1172</v>
      </c>
      <c r="B1238" s="11">
        <f xml:space="preserve">      4000</f>
        <v>4000</v>
      </c>
      <c r="D1238" s="12">
        <f t="shared" si="19"/>
        <v>0</v>
      </c>
    </row>
    <row r="1239" spans="1:4" x14ac:dyDescent="0.35">
      <c r="A1239" s="11" t="s">
        <v>68</v>
      </c>
      <c r="B1239" s="11">
        <f xml:space="preserve">      2000</f>
        <v>2000</v>
      </c>
      <c r="D1239" s="12">
        <f t="shared" si="19"/>
        <v>0</v>
      </c>
    </row>
    <row r="1240" spans="1:4" x14ac:dyDescent="0.35">
      <c r="A1240" s="11" t="s">
        <v>572</v>
      </c>
      <c r="B1240" s="11">
        <f xml:space="preserve">     50000</f>
        <v>50000</v>
      </c>
      <c r="D1240" s="12">
        <f t="shared" si="19"/>
        <v>0</v>
      </c>
    </row>
    <row r="1241" spans="1:4" x14ac:dyDescent="0.35">
      <c r="A1241" s="11" t="s">
        <v>572</v>
      </c>
      <c r="B1241" s="11">
        <f xml:space="preserve">     48200</f>
        <v>48200</v>
      </c>
      <c r="D1241" s="12">
        <f t="shared" si="19"/>
        <v>0</v>
      </c>
    </row>
    <row r="1242" spans="1:4" x14ac:dyDescent="0.35">
      <c r="A1242" s="11" t="s">
        <v>572</v>
      </c>
      <c r="B1242" s="11">
        <f xml:space="preserve">     48000</f>
        <v>48000</v>
      </c>
      <c r="D1242" s="12">
        <f t="shared" si="19"/>
        <v>0</v>
      </c>
    </row>
    <row r="1243" spans="1:4" x14ac:dyDescent="0.35">
      <c r="A1243" s="11" t="s">
        <v>1330</v>
      </c>
      <c r="B1243" s="11">
        <f xml:space="preserve">     32400</f>
        <v>32400</v>
      </c>
      <c r="D1243" s="12">
        <f t="shared" si="19"/>
        <v>0</v>
      </c>
    </row>
    <row r="1244" spans="1:4" x14ac:dyDescent="0.35">
      <c r="A1244" s="11" t="s">
        <v>1353</v>
      </c>
      <c r="B1244" s="11">
        <f xml:space="preserve">      3600</f>
        <v>3600</v>
      </c>
      <c r="D1244" s="12">
        <f t="shared" si="19"/>
        <v>0</v>
      </c>
    </row>
    <row r="1245" spans="1:4" x14ac:dyDescent="0.35">
      <c r="A1245" s="11" t="s">
        <v>25</v>
      </c>
      <c r="B1245" s="11">
        <f xml:space="preserve">      9200</f>
        <v>9200</v>
      </c>
      <c r="D1245" s="12">
        <f t="shared" si="19"/>
        <v>0</v>
      </c>
    </row>
    <row r="1246" spans="1:4" x14ac:dyDescent="0.35">
      <c r="A1246" s="11" t="s">
        <v>25</v>
      </c>
      <c r="B1246" s="11">
        <f xml:space="preserve">      9200</f>
        <v>9200</v>
      </c>
      <c r="D1246" s="12">
        <f t="shared" si="19"/>
        <v>0</v>
      </c>
    </row>
    <row r="1247" spans="1:4" x14ac:dyDescent="0.35">
      <c r="A1247" s="11" t="s">
        <v>1507</v>
      </c>
      <c r="B1247" s="11">
        <f xml:space="preserve">      5500</f>
        <v>5500</v>
      </c>
      <c r="D1247" s="12">
        <f t="shared" si="19"/>
        <v>0</v>
      </c>
    </row>
    <row r="1248" spans="1:4" x14ac:dyDescent="0.35">
      <c r="A1248" s="11" t="s">
        <v>1463</v>
      </c>
      <c r="B1248" s="11">
        <f xml:space="preserve">     30300</f>
        <v>30300</v>
      </c>
      <c r="D1248" s="12">
        <f t="shared" si="19"/>
        <v>0</v>
      </c>
    </row>
    <row r="1249" spans="1:4" x14ac:dyDescent="0.35">
      <c r="A1249" s="11" t="s">
        <v>840</v>
      </c>
      <c r="B1249" s="11">
        <f xml:space="preserve">     95100</f>
        <v>95100</v>
      </c>
      <c r="D1249" s="12">
        <f t="shared" si="19"/>
        <v>0</v>
      </c>
    </row>
    <row r="1250" spans="1:4" x14ac:dyDescent="0.35">
      <c r="A1250" s="11" t="s">
        <v>840</v>
      </c>
      <c r="B1250" s="11">
        <f xml:space="preserve">     93300</f>
        <v>93300</v>
      </c>
      <c r="D1250" s="12">
        <f t="shared" si="19"/>
        <v>0</v>
      </c>
    </row>
    <row r="1251" spans="1:4" x14ac:dyDescent="0.35">
      <c r="A1251" s="11" t="s">
        <v>92</v>
      </c>
      <c r="B1251" s="11">
        <f xml:space="preserve">     17900</f>
        <v>17900</v>
      </c>
      <c r="D1251" s="12">
        <f t="shared" si="19"/>
        <v>0</v>
      </c>
    </row>
    <row r="1252" spans="1:4" x14ac:dyDescent="0.35">
      <c r="A1252" s="11" t="s">
        <v>92</v>
      </c>
      <c r="B1252" s="11">
        <f xml:space="preserve">     17900</f>
        <v>17900</v>
      </c>
      <c r="D1252" s="12">
        <f t="shared" si="19"/>
        <v>0</v>
      </c>
    </row>
    <row r="1253" spans="1:4" x14ac:dyDescent="0.35">
      <c r="A1253" s="11" t="s">
        <v>197</v>
      </c>
      <c r="B1253" s="11">
        <f xml:space="preserve">     30990</f>
        <v>30990</v>
      </c>
      <c r="D1253" s="12">
        <f t="shared" si="19"/>
        <v>0</v>
      </c>
    </row>
    <row r="1254" spans="1:4" x14ac:dyDescent="0.35">
      <c r="A1254" s="11" t="s">
        <v>197</v>
      </c>
      <c r="B1254" s="11">
        <f xml:space="preserve">     30400</f>
        <v>30400</v>
      </c>
      <c r="D1254" s="12">
        <f t="shared" si="19"/>
        <v>0</v>
      </c>
    </row>
    <row r="1255" spans="1:4" x14ac:dyDescent="0.35">
      <c r="A1255" s="11" t="s">
        <v>295</v>
      </c>
      <c r="B1255" s="11">
        <f xml:space="preserve">      6400</f>
        <v>6400</v>
      </c>
      <c r="D1255" s="12">
        <f t="shared" si="19"/>
        <v>0</v>
      </c>
    </row>
    <row r="1256" spans="1:4" x14ac:dyDescent="0.35">
      <c r="A1256" s="11" t="s">
        <v>295</v>
      </c>
      <c r="B1256" s="11">
        <f xml:space="preserve">      6450</f>
        <v>6450</v>
      </c>
      <c r="D1256" s="12">
        <f t="shared" si="19"/>
        <v>0</v>
      </c>
    </row>
    <row r="1257" spans="1:4" x14ac:dyDescent="0.35">
      <c r="A1257" s="11" t="s">
        <v>236</v>
      </c>
      <c r="B1257" s="11">
        <f xml:space="preserve">      9450</f>
        <v>9450</v>
      </c>
      <c r="D1257" s="12">
        <f t="shared" si="19"/>
        <v>0</v>
      </c>
    </row>
    <row r="1258" spans="1:4" x14ac:dyDescent="0.35">
      <c r="A1258" s="11" t="s">
        <v>484</v>
      </c>
      <c r="B1258" s="11">
        <f xml:space="preserve">     44800</f>
        <v>44800</v>
      </c>
      <c r="D1258" s="12">
        <f t="shared" si="19"/>
        <v>0</v>
      </c>
    </row>
    <row r="1259" spans="1:4" x14ac:dyDescent="0.35">
      <c r="A1259" s="11" t="s">
        <v>484</v>
      </c>
      <c r="B1259" s="11">
        <f xml:space="preserve">     44800</f>
        <v>44800</v>
      </c>
      <c r="D1259" s="12">
        <f t="shared" si="19"/>
        <v>0</v>
      </c>
    </row>
    <row r="1260" spans="1:4" x14ac:dyDescent="0.35">
      <c r="A1260" s="11" t="s">
        <v>1092</v>
      </c>
      <c r="B1260" s="11">
        <f xml:space="preserve">     89500</f>
        <v>89500</v>
      </c>
      <c r="D1260" s="12">
        <f t="shared" si="19"/>
        <v>0</v>
      </c>
    </row>
    <row r="1261" spans="1:4" x14ac:dyDescent="0.35">
      <c r="A1261" s="11" t="s">
        <v>1508</v>
      </c>
      <c r="B1261" s="11">
        <f xml:space="preserve">     54700</f>
        <v>54700</v>
      </c>
      <c r="D1261" s="12">
        <f t="shared" si="19"/>
        <v>0</v>
      </c>
    </row>
    <row r="1262" spans="1:4" x14ac:dyDescent="0.35">
      <c r="A1262" s="11" t="s">
        <v>708</v>
      </c>
      <c r="B1262" s="11">
        <f xml:space="preserve">     20000</f>
        <v>20000</v>
      </c>
      <c r="D1262" s="12">
        <f t="shared" si="19"/>
        <v>0</v>
      </c>
    </row>
    <row r="1263" spans="1:4" x14ac:dyDescent="0.35">
      <c r="A1263" s="11" t="s">
        <v>899</v>
      </c>
      <c r="B1263" s="11">
        <f xml:space="preserve">     21100</f>
        <v>21100</v>
      </c>
      <c r="D1263" s="12">
        <f t="shared" si="19"/>
        <v>0</v>
      </c>
    </row>
    <row r="1264" spans="1:4" x14ac:dyDescent="0.35">
      <c r="A1264" s="11" t="s">
        <v>899</v>
      </c>
      <c r="B1264" s="11">
        <f xml:space="preserve">     21100</f>
        <v>21100</v>
      </c>
      <c r="D1264" s="12">
        <f t="shared" si="19"/>
        <v>0</v>
      </c>
    </row>
    <row r="1265" spans="1:4" x14ac:dyDescent="0.35">
      <c r="A1265" s="11" t="s">
        <v>504</v>
      </c>
      <c r="B1265" s="11">
        <f xml:space="preserve">      6500</f>
        <v>6500</v>
      </c>
      <c r="D1265" s="12">
        <f t="shared" si="19"/>
        <v>0</v>
      </c>
    </row>
    <row r="1266" spans="1:4" x14ac:dyDescent="0.35">
      <c r="A1266" s="11" t="s">
        <v>766</v>
      </c>
      <c r="B1266" s="11">
        <f xml:space="preserve">      6990</f>
        <v>6990</v>
      </c>
      <c r="D1266" s="12">
        <f t="shared" si="19"/>
        <v>0</v>
      </c>
    </row>
    <row r="1267" spans="1:4" x14ac:dyDescent="0.35">
      <c r="A1267" s="11" t="s">
        <v>767</v>
      </c>
      <c r="B1267" s="11">
        <f xml:space="preserve">     11400</f>
        <v>11400</v>
      </c>
      <c r="D1267" s="12">
        <f t="shared" si="19"/>
        <v>0</v>
      </c>
    </row>
    <row r="1268" spans="1:4" x14ac:dyDescent="0.35">
      <c r="A1268" s="11" t="s">
        <v>768</v>
      </c>
      <c r="B1268" s="11">
        <f xml:space="preserve">     23300</f>
        <v>23300</v>
      </c>
      <c r="D1268" s="12">
        <f t="shared" si="19"/>
        <v>0</v>
      </c>
    </row>
    <row r="1269" spans="1:4" x14ac:dyDescent="0.35">
      <c r="A1269" s="11" t="s">
        <v>1115</v>
      </c>
      <c r="B1269" s="11">
        <f xml:space="preserve">     66900</f>
        <v>66900</v>
      </c>
      <c r="D1269" s="12">
        <f t="shared" si="19"/>
        <v>0</v>
      </c>
    </row>
    <row r="1270" spans="1:4" x14ac:dyDescent="0.35">
      <c r="A1270" s="11" t="s">
        <v>1257</v>
      </c>
      <c r="B1270" s="11">
        <f xml:space="preserve">     25700</f>
        <v>25700</v>
      </c>
      <c r="D1270" s="12">
        <f t="shared" si="19"/>
        <v>0</v>
      </c>
    </row>
    <row r="1271" spans="1:4" x14ac:dyDescent="0.35">
      <c r="A1271" s="11" t="s">
        <v>886</v>
      </c>
      <c r="B1271" s="11">
        <f xml:space="preserve">     30400</f>
        <v>30400</v>
      </c>
      <c r="D1271" s="12">
        <f t="shared" si="19"/>
        <v>0</v>
      </c>
    </row>
    <row r="1272" spans="1:4" x14ac:dyDescent="0.35">
      <c r="A1272" s="11" t="s">
        <v>1300</v>
      </c>
      <c r="B1272" s="11">
        <f xml:space="preserve">     22800</f>
        <v>22800</v>
      </c>
      <c r="D1272" s="12">
        <f t="shared" si="19"/>
        <v>0</v>
      </c>
    </row>
    <row r="1273" spans="1:4" x14ac:dyDescent="0.35">
      <c r="A1273" s="11" t="s">
        <v>709</v>
      </c>
      <c r="B1273" s="11">
        <f xml:space="preserve">    137500</f>
        <v>137500</v>
      </c>
      <c r="D1273" s="12">
        <f t="shared" si="19"/>
        <v>0</v>
      </c>
    </row>
    <row r="1274" spans="1:4" x14ac:dyDescent="0.35">
      <c r="A1274" s="11" t="s">
        <v>979</v>
      </c>
      <c r="B1274" s="11">
        <f xml:space="preserve">     21900</f>
        <v>21900</v>
      </c>
      <c r="D1274" s="12">
        <f t="shared" si="19"/>
        <v>0</v>
      </c>
    </row>
    <row r="1275" spans="1:4" x14ac:dyDescent="0.35">
      <c r="A1275" s="11" t="s">
        <v>102</v>
      </c>
      <c r="B1275" s="11">
        <f xml:space="preserve">     29990</f>
        <v>29990</v>
      </c>
      <c r="D1275" s="12">
        <f t="shared" si="19"/>
        <v>0</v>
      </c>
    </row>
    <row r="1276" spans="1:4" x14ac:dyDescent="0.35">
      <c r="A1276" s="11" t="s">
        <v>102</v>
      </c>
      <c r="B1276" s="11">
        <f xml:space="preserve">     29400</f>
        <v>29400</v>
      </c>
      <c r="D1276" s="12">
        <f t="shared" si="19"/>
        <v>0</v>
      </c>
    </row>
    <row r="1277" spans="1:4" x14ac:dyDescent="0.35">
      <c r="A1277" s="11" t="s">
        <v>296</v>
      </c>
      <c r="B1277" s="11">
        <f xml:space="preserve">     40900</f>
        <v>40900</v>
      </c>
      <c r="D1277" s="12">
        <f t="shared" si="19"/>
        <v>0</v>
      </c>
    </row>
    <row r="1278" spans="1:4" x14ac:dyDescent="0.35">
      <c r="A1278" s="11" t="s">
        <v>296</v>
      </c>
      <c r="B1278" s="11">
        <f xml:space="preserve">     39300</f>
        <v>39300</v>
      </c>
      <c r="D1278" s="12">
        <f t="shared" si="19"/>
        <v>0</v>
      </c>
    </row>
    <row r="1279" spans="1:4" x14ac:dyDescent="0.35">
      <c r="A1279" s="11" t="s">
        <v>360</v>
      </c>
      <c r="B1279" s="11">
        <f xml:space="preserve">     56200</f>
        <v>56200</v>
      </c>
      <c r="D1279" s="12">
        <f t="shared" si="19"/>
        <v>0</v>
      </c>
    </row>
    <row r="1280" spans="1:4" x14ac:dyDescent="0.35">
      <c r="A1280" s="11" t="s">
        <v>1258</v>
      </c>
      <c r="B1280" s="11">
        <f xml:space="preserve">     10500</f>
        <v>10500</v>
      </c>
      <c r="D1280" s="12">
        <f t="shared" si="19"/>
        <v>0</v>
      </c>
    </row>
    <row r="1281" spans="1:4" x14ac:dyDescent="0.35">
      <c r="A1281" s="11" t="s">
        <v>1259</v>
      </c>
      <c r="B1281" s="11">
        <f xml:space="preserve">     13900</f>
        <v>13900</v>
      </c>
      <c r="D1281" s="12">
        <f t="shared" si="19"/>
        <v>0</v>
      </c>
    </row>
    <row r="1282" spans="1:4" x14ac:dyDescent="0.35">
      <c r="A1282" s="11" t="s">
        <v>868</v>
      </c>
      <c r="B1282" s="11">
        <f xml:space="preserve">     31500</f>
        <v>31500</v>
      </c>
      <c r="D1282" s="12">
        <f t="shared" si="19"/>
        <v>0</v>
      </c>
    </row>
    <row r="1283" spans="1:4" x14ac:dyDescent="0.35">
      <c r="A1283" s="11" t="s">
        <v>1301</v>
      </c>
      <c r="B1283" s="11">
        <f xml:space="preserve">    106600</f>
        <v>106600</v>
      </c>
      <c r="D1283" s="12">
        <f t="shared" si="19"/>
        <v>0</v>
      </c>
    </row>
    <row r="1284" spans="1:4" x14ac:dyDescent="0.35">
      <c r="A1284" s="11" t="s">
        <v>1301</v>
      </c>
      <c r="B1284" s="11">
        <f xml:space="preserve">    107900</f>
        <v>107900</v>
      </c>
      <c r="D1284" s="12">
        <f t="shared" si="19"/>
        <v>0</v>
      </c>
    </row>
    <row r="1285" spans="1:4" x14ac:dyDescent="0.35">
      <c r="A1285" s="11" t="s">
        <v>322</v>
      </c>
      <c r="B1285" s="11">
        <f xml:space="preserve">    105900</f>
        <v>105900</v>
      </c>
      <c r="D1285" s="12">
        <f t="shared" ref="D1285:D1348" si="20">C1285*B1285</f>
        <v>0</v>
      </c>
    </row>
    <row r="1286" spans="1:4" x14ac:dyDescent="0.35">
      <c r="A1286" s="11" t="s">
        <v>801</v>
      </c>
      <c r="B1286" s="11">
        <f xml:space="preserve">    142100</f>
        <v>142100</v>
      </c>
      <c r="D1286" s="12">
        <f t="shared" si="20"/>
        <v>0</v>
      </c>
    </row>
    <row r="1287" spans="1:4" x14ac:dyDescent="0.35">
      <c r="A1287" s="11" t="s">
        <v>801</v>
      </c>
      <c r="B1287" s="11">
        <f xml:space="preserve">    141500</f>
        <v>141500</v>
      </c>
      <c r="D1287" s="12">
        <f t="shared" si="20"/>
        <v>0</v>
      </c>
    </row>
    <row r="1288" spans="1:4" x14ac:dyDescent="0.35">
      <c r="A1288" s="11" t="s">
        <v>1331</v>
      </c>
      <c r="B1288" s="11">
        <f xml:space="preserve">     18100</f>
        <v>18100</v>
      </c>
      <c r="D1288" s="12">
        <f t="shared" si="20"/>
        <v>0</v>
      </c>
    </row>
    <row r="1289" spans="1:4" x14ac:dyDescent="0.35">
      <c r="A1289" s="11" t="s">
        <v>367</v>
      </c>
      <c r="B1289" s="11">
        <f xml:space="preserve">     55900</f>
        <v>55900</v>
      </c>
      <c r="D1289" s="12">
        <f t="shared" si="20"/>
        <v>0</v>
      </c>
    </row>
    <row r="1290" spans="1:4" x14ac:dyDescent="0.35">
      <c r="A1290" s="11" t="s">
        <v>1440</v>
      </c>
      <c r="B1290" s="11">
        <f xml:space="preserve">    120400</f>
        <v>120400</v>
      </c>
      <c r="D1290" s="12">
        <f t="shared" si="20"/>
        <v>0</v>
      </c>
    </row>
    <row r="1291" spans="1:4" x14ac:dyDescent="0.35">
      <c r="A1291" s="11" t="s">
        <v>887</v>
      </c>
      <c r="B1291" s="11">
        <f xml:space="preserve">     92900</f>
        <v>92900</v>
      </c>
      <c r="D1291" s="12">
        <f t="shared" si="20"/>
        <v>0</v>
      </c>
    </row>
    <row r="1292" spans="1:4" x14ac:dyDescent="0.35">
      <c r="A1292" s="11" t="s">
        <v>40</v>
      </c>
      <c r="B1292" s="11">
        <f xml:space="preserve">      3500</f>
        <v>3500</v>
      </c>
      <c r="D1292" s="12">
        <f t="shared" si="20"/>
        <v>0</v>
      </c>
    </row>
    <row r="1293" spans="1:4" x14ac:dyDescent="0.35">
      <c r="A1293" s="11" t="s">
        <v>40</v>
      </c>
      <c r="B1293" s="11">
        <f xml:space="preserve">      3500</f>
        <v>3500</v>
      </c>
      <c r="D1293" s="12">
        <f t="shared" si="20"/>
        <v>0</v>
      </c>
    </row>
    <row r="1294" spans="1:4" x14ac:dyDescent="0.35">
      <c r="A1294" s="11" t="s">
        <v>198</v>
      </c>
      <c r="B1294" s="11">
        <f xml:space="preserve">      3400</f>
        <v>3400</v>
      </c>
      <c r="D1294" s="12">
        <f t="shared" si="20"/>
        <v>0</v>
      </c>
    </row>
    <row r="1295" spans="1:4" x14ac:dyDescent="0.35">
      <c r="A1295" s="11" t="s">
        <v>198</v>
      </c>
      <c r="B1295" s="11">
        <f xml:space="preserve">      3400</f>
        <v>3400</v>
      </c>
      <c r="D1295" s="12">
        <f t="shared" si="20"/>
        <v>0</v>
      </c>
    </row>
    <row r="1296" spans="1:4" x14ac:dyDescent="0.35">
      <c r="A1296" s="11" t="s">
        <v>609</v>
      </c>
      <c r="B1296" s="11">
        <f xml:space="preserve">      6400</f>
        <v>6400</v>
      </c>
      <c r="D1296" s="12">
        <f t="shared" si="20"/>
        <v>0</v>
      </c>
    </row>
    <row r="1297" spans="1:4" x14ac:dyDescent="0.35">
      <c r="A1297" s="11" t="s">
        <v>833</v>
      </c>
      <c r="B1297" s="11">
        <f xml:space="preserve">      1700</f>
        <v>1700</v>
      </c>
      <c r="D1297" s="12">
        <f t="shared" si="20"/>
        <v>0</v>
      </c>
    </row>
    <row r="1298" spans="1:4" x14ac:dyDescent="0.35">
      <c r="A1298" s="11" t="s">
        <v>1260</v>
      </c>
      <c r="B1298" s="11">
        <f xml:space="preserve">     32400</f>
        <v>32400</v>
      </c>
      <c r="D1298" s="12">
        <f t="shared" si="20"/>
        <v>0</v>
      </c>
    </row>
    <row r="1299" spans="1:4" x14ac:dyDescent="0.35">
      <c r="A1299" s="11" t="s">
        <v>518</v>
      </c>
      <c r="B1299" s="11">
        <f xml:space="preserve">       500</f>
        <v>500</v>
      </c>
      <c r="D1299" s="12">
        <f t="shared" si="20"/>
        <v>0</v>
      </c>
    </row>
    <row r="1300" spans="1:4" x14ac:dyDescent="0.35">
      <c r="A1300" s="11" t="s">
        <v>71</v>
      </c>
      <c r="B1300" s="11">
        <f xml:space="preserve">       950</f>
        <v>950</v>
      </c>
      <c r="D1300" s="12">
        <f t="shared" si="20"/>
        <v>0</v>
      </c>
    </row>
    <row r="1301" spans="1:4" x14ac:dyDescent="0.35">
      <c r="A1301" s="11" t="s">
        <v>71</v>
      </c>
      <c r="B1301" s="11">
        <f xml:space="preserve">       800</f>
        <v>800</v>
      </c>
      <c r="D1301" s="12">
        <f t="shared" si="20"/>
        <v>0</v>
      </c>
    </row>
    <row r="1302" spans="1:4" x14ac:dyDescent="0.35">
      <c r="A1302" s="11" t="s">
        <v>747</v>
      </c>
      <c r="B1302" s="11">
        <f xml:space="preserve">      1350</f>
        <v>1350</v>
      </c>
      <c r="D1302" s="12">
        <f t="shared" si="20"/>
        <v>0</v>
      </c>
    </row>
    <row r="1303" spans="1:4" x14ac:dyDescent="0.35">
      <c r="A1303" s="11" t="s">
        <v>519</v>
      </c>
      <c r="B1303" s="11">
        <f xml:space="preserve">      1050</f>
        <v>1050</v>
      </c>
      <c r="D1303" s="12">
        <f t="shared" si="20"/>
        <v>0</v>
      </c>
    </row>
    <row r="1304" spans="1:4" x14ac:dyDescent="0.35">
      <c r="A1304" s="11" t="s">
        <v>1354</v>
      </c>
      <c r="B1304" s="11">
        <f xml:space="preserve">      1550</f>
        <v>1550</v>
      </c>
      <c r="D1304" s="12">
        <f t="shared" si="20"/>
        <v>0</v>
      </c>
    </row>
    <row r="1305" spans="1:4" x14ac:dyDescent="0.35">
      <c r="A1305" s="11" t="s">
        <v>302</v>
      </c>
      <c r="B1305" s="11">
        <f xml:space="preserve">      1650</f>
        <v>1650</v>
      </c>
      <c r="D1305" s="12">
        <f t="shared" si="20"/>
        <v>0</v>
      </c>
    </row>
    <row r="1306" spans="1:4" x14ac:dyDescent="0.35">
      <c r="A1306" s="11" t="s">
        <v>206</v>
      </c>
      <c r="B1306" s="11">
        <f xml:space="preserve">      2900</f>
        <v>2900</v>
      </c>
      <c r="D1306" s="12">
        <f t="shared" si="20"/>
        <v>0</v>
      </c>
    </row>
    <row r="1307" spans="1:4" x14ac:dyDescent="0.35">
      <c r="A1307" s="11" t="s">
        <v>207</v>
      </c>
      <c r="B1307" s="11">
        <f xml:space="preserve">      3000</f>
        <v>3000</v>
      </c>
      <c r="D1307" s="12">
        <f t="shared" si="20"/>
        <v>0</v>
      </c>
    </row>
    <row r="1308" spans="1:4" x14ac:dyDescent="0.35">
      <c r="A1308" s="11" t="s">
        <v>1214</v>
      </c>
      <c r="B1308" s="11">
        <f xml:space="preserve">      6300</f>
        <v>6300</v>
      </c>
      <c r="D1308" s="12">
        <f t="shared" si="20"/>
        <v>0</v>
      </c>
    </row>
    <row r="1309" spans="1:4" x14ac:dyDescent="0.35">
      <c r="A1309" s="11" t="s">
        <v>1214</v>
      </c>
      <c r="B1309" s="11">
        <f xml:space="preserve">      6200</f>
        <v>6200</v>
      </c>
      <c r="D1309" s="12">
        <f t="shared" si="20"/>
        <v>0</v>
      </c>
    </row>
    <row r="1310" spans="1:4" x14ac:dyDescent="0.35">
      <c r="A1310" s="11" t="s">
        <v>1196</v>
      </c>
      <c r="B1310" s="11">
        <f xml:space="preserve">     37800</f>
        <v>37800</v>
      </c>
      <c r="D1310" s="12">
        <f t="shared" si="20"/>
        <v>0</v>
      </c>
    </row>
    <row r="1311" spans="1:4" x14ac:dyDescent="0.35">
      <c r="A1311" s="11" t="s">
        <v>1043</v>
      </c>
      <c r="B1311" s="11">
        <f xml:space="preserve">     29900</f>
        <v>29900</v>
      </c>
      <c r="D1311" s="12">
        <f t="shared" si="20"/>
        <v>0</v>
      </c>
    </row>
    <row r="1312" spans="1:4" x14ac:dyDescent="0.35">
      <c r="A1312" s="11" t="s">
        <v>683</v>
      </c>
      <c r="B1312" s="11">
        <f xml:space="preserve">     47200</f>
        <v>47200</v>
      </c>
      <c r="D1312" s="12">
        <f t="shared" si="20"/>
        <v>0</v>
      </c>
    </row>
    <row r="1313" spans="1:4" x14ac:dyDescent="0.35">
      <c r="A1313" s="11" t="s">
        <v>435</v>
      </c>
      <c r="B1313" s="11">
        <f xml:space="preserve">       970</f>
        <v>970</v>
      </c>
      <c r="D1313" s="12">
        <f t="shared" si="20"/>
        <v>0</v>
      </c>
    </row>
    <row r="1314" spans="1:4" x14ac:dyDescent="0.35">
      <c r="A1314" s="11" t="s">
        <v>297</v>
      </c>
      <c r="B1314" s="11">
        <f xml:space="preserve">       670</f>
        <v>670</v>
      </c>
      <c r="D1314" s="12">
        <f t="shared" si="20"/>
        <v>0</v>
      </c>
    </row>
    <row r="1315" spans="1:4" x14ac:dyDescent="0.35">
      <c r="A1315" s="11" t="s">
        <v>297</v>
      </c>
      <c r="B1315" s="11">
        <f xml:space="preserve">       670</f>
        <v>670</v>
      </c>
      <c r="D1315" s="12">
        <f t="shared" si="20"/>
        <v>0</v>
      </c>
    </row>
    <row r="1316" spans="1:4" x14ac:dyDescent="0.35">
      <c r="A1316" s="11" t="s">
        <v>1180</v>
      </c>
      <c r="B1316" s="11">
        <f xml:space="preserve">      3600</f>
        <v>3600</v>
      </c>
      <c r="D1316" s="12">
        <f t="shared" si="20"/>
        <v>0</v>
      </c>
    </row>
    <row r="1317" spans="1:4" x14ac:dyDescent="0.35">
      <c r="A1317" s="11" t="s">
        <v>1180</v>
      </c>
      <c r="B1317" s="11">
        <f xml:space="preserve">      3600</f>
        <v>3600</v>
      </c>
      <c r="D1317" s="12">
        <f t="shared" si="20"/>
        <v>0</v>
      </c>
    </row>
    <row r="1318" spans="1:4" x14ac:dyDescent="0.35">
      <c r="A1318" s="11" t="s">
        <v>1197</v>
      </c>
      <c r="B1318" s="11">
        <f xml:space="preserve">      2050</f>
        <v>2050</v>
      </c>
      <c r="D1318" s="12">
        <f t="shared" si="20"/>
        <v>0</v>
      </c>
    </row>
    <row r="1319" spans="1:4" x14ac:dyDescent="0.35">
      <c r="A1319" s="11" t="s">
        <v>1197</v>
      </c>
      <c r="B1319" s="11">
        <f xml:space="preserve">      2000</f>
        <v>2000</v>
      </c>
      <c r="D1319" s="12">
        <f t="shared" si="20"/>
        <v>0</v>
      </c>
    </row>
    <row r="1320" spans="1:4" x14ac:dyDescent="0.35">
      <c r="A1320" s="11" t="s">
        <v>1197</v>
      </c>
      <c r="B1320" s="11">
        <f xml:space="preserve">      1950</f>
        <v>1950</v>
      </c>
      <c r="D1320" s="12">
        <f t="shared" si="20"/>
        <v>0</v>
      </c>
    </row>
    <row r="1321" spans="1:4" x14ac:dyDescent="0.35">
      <c r="A1321" s="11" t="s">
        <v>684</v>
      </c>
      <c r="B1321" s="11">
        <f xml:space="preserve">    141500</f>
        <v>141500</v>
      </c>
      <c r="D1321" s="12">
        <f t="shared" si="20"/>
        <v>0</v>
      </c>
    </row>
    <row r="1322" spans="1:4" x14ac:dyDescent="0.35">
      <c r="A1322" s="11" t="s">
        <v>685</v>
      </c>
      <c r="B1322" s="11">
        <f xml:space="preserve">    187500</f>
        <v>187500</v>
      </c>
      <c r="D1322" s="12">
        <f t="shared" si="20"/>
        <v>0</v>
      </c>
    </row>
    <row r="1323" spans="1:4" x14ac:dyDescent="0.35">
      <c r="A1323" s="11" t="s">
        <v>1509</v>
      </c>
      <c r="B1323" s="11">
        <f xml:space="preserve">    120900</f>
        <v>120900</v>
      </c>
      <c r="D1323" s="12">
        <f t="shared" si="20"/>
        <v>0</v>
      </c>
    </row>
    <row r="1324" spans="1:4" x14ac:dyDescent="0.35">
      <c r="A1324" s="11" t="s">
        <v>88</v>
      </c>
      <c r="B1324" s="11">
        <f xml:space="preserve">     26900</f>
        <v>26900</v>
      </c>
      <c r="D1324" s="12">
        <f t="shared" si="20"/>
        <v>0</v>
      </c>
    </row>
    <row r="1325" spans="1:4" x14ac:dyDescent="0.35">
      <c r="A1325" s="11" t="s">
        <v>208</v>
      </c>
      <c r="B1325" s="11">
        <f xml:space="preserve">     36500</f>
        <v>36500</v>
      </c>
      <c r="D1325" s="12">
        <f t="shared" si="20"/>
        <v>0</v>
      </c>
    </row>
    <row r="1326" spans="1:4" x14ac:dyDescent="0.35">
      <c r="A1326" s="11" t="s">
        <v>610</v>
      </c>
      <c r="B1326" s="11">
        <f xml:space="preserve">     19400</f>
        <v>19400</v>
      </c>
      <c r="D1326" s="12">
        <f t="shared" si="20"/>
        <v>0</v>
      </c>
    </row>
    <row r="1327" spans="1:4" x14ac:dyDescent="0.35">
      <c r="A1327" s="11" t="s">
        <v>610</v>
      </c>
      <c r="B1327" s="11">
        <f xml:space="preserve">     18990</f>
        <v>18990</v>
      </c>
      <c r="D1327" s="12">
        <f t="shared" si="20"/>
        <v>0</v>
      </c>
    </row>
    <row r="1328" spans="1:4" x14ac:dyDescent="0.35">
      <c r="A1328" s="11" t="s">
        <v>686</v>
      </c>
      <c r="B1328" s="11">
        <f xml:space="preserve">     15200</f>
        <v>15200</v>
      </c>
      <c r="D1328" s="12">
        <f t="shared" si="20"/>
        <v>0</v>
      </c>
    </row>
    <row r="1329" spans="1:4" x14ac:dyDescent="0.35">
      <c r="A1329" s="11" t="s">
        <v>710</v>
      </c>
      <c r="B1329" s="11">
        <f xml:space="preserve">     20800</f>
        <v>20800</v>
      </c>
      <c r="D1329" s="12">
        <f t="shared" si="20"/>
        <v>0</v>
      </c>
    </row>
    <row r="1330" spans="1:4" x14ac:dyDescent="0.35">
      <c r="A1330" s="11" t="s">
        <v>710</v>
      </c>
      <c r="B1330" s="11">
        <f xml:space="preserve">     20800</f>
        <v>20800</v>
      </c>
      <c r="D1330" s="12">
        <f t="shared" si="20"/>
        <v>0</v>
      </c>
    </row>
    <row r="1331" spans="1:4" x14ac:dyDescent="0.35">
      <c r="A1331" s="11" t="s">
        <v>573</v>
      </c>
      <c r="B1331" s="11">
        <f xml:space="preserve">       600</f>
        <v>600</v>
      </c>
      <c r="D1331" s="12">
        <f t="shared" si="20"/>
        <v>0</v>
      </c>
    </row>
    <row r="1332" spans="1:4" x14ac:dyDescent="0.35">
      <c r="A1332" s="11" t="s">
        <v>624</v>
      </c>
      <c r="B1332" s="11">
        <f xml:space="preserve">      9000</f>
        <v>9000</v>
      </c>
      <c r="D1332" s="12">
        <f t="shared" si="20"/>
        <v>0</v>
      </c>
    </row>
    <row r="1333" spans="1:4" x14ac:dyDescent="0.35">
      <c r="A1333" s="11" t="s">
        <v>711</v>
      </c>
      <c r="B1333" s="11">
        <f xml:space="preserve">     11800</f>
        <v>11800</v>
      </c>
      <c r="D1333" s="12">
        <f t="shared" si="20"/>
        <v>0</v>
      </c>
    </row>
    <row r="1334" spans="1:4" x14ac:dyDescent="0.35">
      <c r="A1334" s="11" t="s">
        <v>711</v>
      </c>
      <c r="B1334" s="11">
        <f xml:space="preserve">     11900</f>
        <v>11900</v>
      </c>
      <c r="D1334" s="12">
        <f t="shared" si="20"/>
        <v>0</v>
      </c>
    </row>
    <row r="1335" spans="1:4" x14ac:dyDescent="0.35">
      <c r="A1335" s="11" t="s">
        <v>51</v>
      </c>
      <c r="B1335" s="11">
        <f xml:space="preserve">      5000</f>
        <v>5000</v>
      </c>
      <c r="D1335" s="12">
        <f t="shared" si="20"/>
        <v>0</v>
      </c>
    </row>
    <row r="1336" spans="1:4" x14ac:dyDescent="0.35">
      <c r="A1336" s="11" t="s">
        <v>1116</v>
      </c>
      <c r="B1336" s="11">
        <f xml:space="preserve">      4050</f>
        <v>4050</v>
      </c>
      <c r="D1336" s="12">
        <f t="shared" si="20"/>
        <v>0</v>
      </c>
    </row>
    <row r="1337" spans="1:4" x14ac:dyDescent="0.35">
      <c r="A1337" s="11" t="s">
        <v>1408</v>
      </c>
      <c r="B1337" s="11">
        <f xml:space="preserve">      8800</f>
        <v>8800</v>
      </c>
      <c r="D1337" s="12">
        <f t="shared" si="20"/>
        <v>0</v>
      </c>
    </row>
    <row r="1338" spans="1:4" x14ac:dyDescent="0.35">
      <c r="A1338" s="11" t="s">
        <v>446</v>
      </c>
      <c r="B1338" s="11">
        <f xml:space="preserve">      7100</f>
        <v>7100</v>
      </c>
      <c r="D1338" s="12">
        <f t="shared" si="20"/>
        <v>0</v>
      </c>
    </row>
    <row r="1339" spans="1:4" x14ac:dyDescent="0.35">
      <c r="A1339" s="11" t="s">
        <v>1261</v>
      </c>
      <c r="B1339" s="11">
        <f xml:space="preserve">     27900</f>
        <v>27900</v>
      </c>
      <c r="D1339" s="12">
        <f t="shared" si="20"/>
        <v>0</v>
      </c>
    </row>
    <row r="1340" spans="1:4" x14ac:dyDescent="0.35">
      <c r="A1340" s="11" t="s">
        <v>1458</v>
      </c>
      <c r="B1340" s="11">
        <f xml:space="preserve">      2990</f>
        <v>2990</v>
      </c>
      <c r="D1340" s="12">
        <f t="shared" si="20"/>
        <v>0</v>
      </c>
    </row>
    <row r="1341" spans="1:4" x14ac:dyDescent="0.35">
      <c r="A1341" s="11" t="s">
        <v>1510</v>
      </c>
      <c r="B1341" s="11">
        <f xml:space="preserve">      3300</f>
        <v>3300</v>
      </c>
      <c r="D1341" s="12">
        <f t="shared" si="20"/>
        <v>0</v>
      </c>
    </row>
    <row r="1342" spans="1:4" x14ac:dyDescent="0.35">
      <c r="A1342" s="11" t="s">
        <v>1198</v>
      </c>
      <c r="B1342" s="11">
        <f xml:space="preserve">    184200</f>
        <v>184200</v>
      </c>
      <c r="D1342" s="12">
        <f t="shared" si="20"/>
        <v>0</v>
      </c>
    </row>
    <row r="1343" spans="1:4" x14ac:dyDescent="0.35">
      <c r="A1343" s="11" t="s">
        <v>470</v>
      </c>
      <c r="B1343" s="11">
        <f xml:space="preserve">     79500</f>
        <v>79500</v>
      </c>
      <c r="D1343" s="12">
        <f t="shared" si="20"/>
        <v>0</v>
      </c>
    </row>
    <row r="1344" spans="1:4" x14ac:dyDescent="0.35">
      <c r="A1344" s="11" t="s">
        <v>470</v>
      </c>
      <c r="B1344" s="11">
        <f xml:space="preserve">     78900</f>
        <v>78900</v>
      </c>
      <c r="D1344" s="12">
        <f t="shared" si="20"/>
        <v>0</v>
      </c>
    </row>
    <row r="1345" spans="1:4" x14ac:dyDescent="0.35">
      <c r="A1345" s="11" t="s">
        <v>470</v>
      </c>
      <c r="B1345" s="11">
        <f xml:space="preserve">     79500</f>
        <v>79500</v>
      </c>
      <c r="D1345" s="12">
        <f t="shared" si="20"/>
        <v>0</v>
      </c>
    </row>
    <row r="1346" spans="1:4" x14ac:dyDescent="0.35">
      <c r="A1346" s="11" t="s">
        <v>183</v>
      </c>
      <c r="B1346" s="11">
        <f xml:space="preserve">     99900</f>
        <v>99900</v>
      </c>
      <c r="D1346" s="12">
        <f t="shared" si="20"/>
        <v>0</v>
      </c>
    </row>
    <row r="1347" spans="1:4" x14ac:dyDescent="0.35">
      <c r="A1347" s="11" t="s">
        <v>183</v>
      </c>
      <c r="B1347" s="11">
        <f xml:space="preserve">     94900</f>
        <v>94900</v>
      </c>
      <c r="D1347" s="12">
        <f t="shared" si="20"/>
        <v>0</v>
      </c>
    </row>
    <row r="1348" spans="1:4" x14ac:dyDescent="0.35">
      <c r="A1348" s="11" t="s">
        <v>505</v>
      </c>
      <c r="B1348" s="11">
        <f xml:space="preserve">     41500</f>
        <v>41500</v>
      </c>
      <c r="D1348" s="12">
        <f t="shared" si="20"/>
        <v>0</v>
      </c>
    </row>
    <row r="1349" spans="1:4" x14ac:dyDescent="0.35">
      <c r="A1349" s="11" t="s">
        <v>505</v>
      </c>
      <c r="B1349" s="11">
        <f xml:space="preserve">     41400</f>
        <v>41400</v>
      </c>
      <c r="D1349" s="12">
        <f t="shared" ref="D1349:D1412" si="21">C1349*B1349</f>
        <v>0</v>
      </c>
    </row>
    <row r="1350" spans="1:4" x14ac:dyDescent="0.35">
      <c r="A1350" s="11" t="s">
        <v>1390</v>
      </c>
      <c r="B1350" s="11">
        <f xml:space="preserve">    222900</f>
        <v>222900</v>
      </c>
      <c r="D1350" s="12">
        <f t="shared" si="21"/>
        <v>0</v>
      </c>
    </row>
    <row r="1351" spans="1:4" x14ac:dyDescent="0.35">
      <c r="A1351" s="11" t="s">
        <v>802</v>
      </c>
      <c r="B1351" s="11">
        <f xml:space="preserve">    201600</f>
        <v>201600</v>
      </c>
      <c r="D1351" s="12">
        <f t="shared" si="21"/>
        <v>0</v>
      </c>
    </row>
    <row r="1352" spans="1:4" x14ac:dyDescent="0.35">
      <c r="A1352" s="11" t="s">
        <v>1302</v>
      </c>
      <c r="B1352" s="11">
        <f xml:space="preserve">    166600</f>
        <v>166600</v>
      </c>
      <c r="D1352" s="12">
        <f t="shared" si="21"/>
        <v>0</v>
      </c>
    </row>
    <row r="1353" spans="1:4" x14ac:dyDescent="0.35">
      <c r="A1353" s="11" t="s">
        <v>1015</v>
      </c>
      <c r="B1353" s="11">
        <f xml:space="preserve">     30000</f>
        <v>30000</v>
      </c>
      <c r="D1353" s="12">
        <f t="shared" si="21"/>
        <v>0</v>
      </c>
    </row>
    <row r="1354" spans="1:4" x14ac:dyDescent="0.35">
      <c r="A1354" s="11" t="s">
        <v>1511</v>
      </c>
      <c r="B1354" s="11">
        <f xml:space="preserve">     34500</f>
        <v>34500</v>
      </c>
      <c r="D1354" s="12">
        <f t="shared" si="21"/>
        <v>0</v>
      </c>
    </row>
    <row r="1355" spans="1:4" x14ac:dyDescent="0.35">
      <c r="A1355" s="11" t="s">
        <v>255</v>
      </c>
      <c r="B1355" s="11">
        <f xml:space="preserve">     61400</f>
        <v>61400</v>
      </c>
      <c r="D1355" s="12">
        <f t="shared" si="21"/>
        <v>0</v>
      </c>
    </row>
    <row r="1356" spans="1:4" x14ac:dyDescent="0.35">
      <c r="A1356" s="11" t="s">
        <v>499</v>
      </c>
      <c r="B1356" s="11">
        <f xml:space="preserve">     30000</f>
        <v>30000</v>
      </c>
      <c r="D1356" s="12">
        <f t="shared" si="21"/>
        <v>0</v>
      </c>
    </row>
    <row r="1357" spans="1:4" x14ac:dyDescent="0.35">
      <c r="A1357" s="11" t="s">
        <v>500</v>
      </c>
      <c r="B1357" s="11">
        <f xml:space="preserve">     13300</f>
        <v>13300</v>
      </c>
      <c r="D1357" s="12">
        <f t="shared" si="21"/>
        <v>0</v>
      </c>
    </row>
    <row r="1358" spans="1:4" x14ac:dyDescent="0.35">
      <c r="A1358" s="11" t="s">
        <v>500</v>
      </c>
      <c r="B1358" s="11">
        <f xml:space="preserve">     12400</f>
        <v>12400</v>
      </c>
      <c r="D1358" s="12">
        <f t="shared" si="21"/>
        <v>0</v>
      </c>
    </row>
    <row r="1359" spans="1:4" x14ac:dyDescent="0.35">
      <c r="A1359" s="11" t="s">
        <v>1303</v>
      </c>
      <c r="B1359" s="11">
        <f xml:space="preserve">      3800</f>
        <v>3800</v>
      </c>
      <c r="D1359" s="12">
        <f t="shared" si="21"/>
        <v>0</v>
      </c>
    </row>
    <row r="1360" spans="1:4" x14ac:dyDescent="0.35">
      <c r="A1360" s="11" t="s">
        <v>1332</v>
      </c>
      <c r="B1360" s="11">
        <f xml:space="preserve">    119400</f>
        <v>119400</v>
      </c>
      <c r="D1360" s="12">
        <f t="shared" si="21"/>
        <v>0</v>
      </c>
    </row>
    <row r="1361" spans="1:4" x14ac:dyDescent="0.35">
      <c r="A1361" s="11" t="s">
        <v>1181</v>
      </c>
      <c r="B1361" s="11">
        <f xml:space="preserve">      2500</f>
        <v>2500</v>
      </c>
      <c r="D1361" s="12">
        <f t="shared" si="21"/>
        <v>0</v>
      </c>
    </row>
    <row r="1362" spans="1:4" x14ac:dyDescent="0.35">
      <c r="A1362" s="11" t="s">
        <v>1044</v>
      </c>
      <c r="B1362" s="11">
        <f xml:space="preserve">      2500</f>
        <v>2500</v>
      </c>
      <c r="D1362" s="12">
        <f t="shared" si="21"/>
        <v>0</v>
      </c>
    </row>
    <row r="1363" spans="1:4" x14ac:dyDescent="0.35">
      <c r="A1363" s="11" t="s">
        <v>748</v>
      </c>
      <c r="B1363" s="11">
        <f xml:space="preserve">      2500</f>
        <v>2500</v>
      </c>
      <c r="D1363" s="12">
        <f t="shared" si="21"/>
        <v>0</v>
      </c>
    </row>
    <row r="1364" spans="1:4" x14ac:dyDescent="0.35">
      <c r="A1364" s="11" t="s">
        <v>749</v>
      </c>
      <c r="B1364" s="11">
        <f xml:space="preserve">      2700</f>
        <v>2700</v>
      </c>
      <c r="D1364" s="12">
        <f t="shared" si="21"/>
        <v>0</v>
      </c>
    </row>
    <row r="1365" spans="1:4" x14ac:dyDescent="0.35">
      <c r="A1365" s="11" t="s">
        <v>611</v>
      </c>
      <c r="B1365" s="11">
        <f xml:space="preserve">     35700</f>
        <v>35700</v>
      </c>
      <c r="D1365" s="12">
        <f t="shared" si="21"/>
        <v>0</v>
      </c>
    </row>
    <row r="1366" spans="1:4" x14ac:dyDescent="0.35">
      <c r="A1366" s="11" t="s">
        <v>558</v>
      </c>
      <c r="B1366" s="11">
        <f xml:space="preserve">      2500</f>
        <v>2500</v>
      </c>
      <c r="D1366" s="12">
        <f t="shared" si="21"/>
        <v>0</v>
      </c>
    </row>
    <row r="1367" spans="1:4" x14ac:dyDescent="0.35">
      <c r="A1367" s="11" t="s">
        <v>558</v>
      </c>
      <c r="B1367" s="11">
        <f xml:space="preserve">      2500</f>
        <v>2500</v>
      </c>
      <c r="D1367" s="12">
        <f t="shared" si="21"/>
        <v>0</v>
      </c>
    </row>
    <row r="1368" spans="1:4" x14ac:dyDescent="0.35">
      <c r="A1368" s="11" t="s">
        <v>103</v>
      </c>
      <c r="B1368" s="11">
        <f xml:space="preserve">     33800</f>
        <v>33800</v>
      </c>
      <c r="D1368" s="12">
        <f t="shared" si="21"/>
        <v>0</v>
      </c>
    </row>
    <row r="1369" spans="1:4" x14ac:dyDescent="0.35">
      <c r="A1369" s="11" t="s">
        <v>103</v>
      </c>
      <c r="B1369" s="11">
        <f xml:space="preserve">     33800</f>
        <v>33800</v>
      </c>
      <c r="D1369" s="12">
        <f t="shared" si="21"/>
        <v>0</v>
      </c>
    </row>
    <row r="1370" spans="1:4" x14ac:dyDescent="0.35">
      <c r="A1370" s="11" t="s">
        <v>506</v>
      </c>
      <c r="B1370" s="11">
        <f xml:space="preserve">     77800</f>
        <v>77800</v>
      </c>
      <c r="D1370" s="12">
        <f t="shared" si="21"/>
        <v>0</v>
      </c>
    </row>
    <row r="1371" spans="1:4" x14ac:dyDescent="0.35">
      <c r="A1371" s="11" t="s">
        <v>1173</v>
      </c>
      <c r="B1371" s="11">
        <f xml:space="preserve">     75500</f>
        <v>75500</v>
      </c>
      <c r="D1371" s="12">
        <f t="shared" si="21"/>
        <v>0</v>
      </c>
    </row>
    <row r="1372" spans="1:4" x14ac:dyDescent="0.35">
      <c r="A1372" s="11" t="s">
        <v>1512</v>
      </c>
      <c r="B1372" s="11">
        <f xml:space="preserve">    104990</f>
        <v>104990</v>
      </c>
      <c r="D1372" s="12">
        <f t="shared" si="21"/>
        <v>0</v>
      </c>
    </row>
    <row r="1373" spans="1:4" x14ac:dyDescent="0.35">
      <c r="A1373" s="11" t="s">
        <v>1152</v>
      </c>
      <c r="B1373" s="11">
        <f xml:space="preserve">     62900</f>
        <v>62900</v>
      </c>
      <c r="D1373" s="12">
        <f t="shared" si="21"/>
        <v>0</v>
      </c>
    </row>
    <row r="1374" spans="1:4" x14ac:dyDescent="0.35">
      <c r="A1374" s="11" t="s">
        <v>1152</v>
      </c>
      <c r="B1374" s="11">
        <f xml:space="preserve">     62900</f>
        <v>62900</v>
      </c>
      <c r="D1374" s="12">
        <f t="shared" si="21"/>
        <v>0</v>
      </c>
    </row>
    <row r="1375" spans="1:4" x14ac:dyDescent="0.35">
      <c r="A1375" s="11" t="s">
        <v>1093</v>
      </c>
      <c r="B1375" s="11">
        <f xml:space="preserve">     63200</f>
        <v>63200</v>
      </c>
      <c r="D1375" s="12">
        <f t="shared" si="21"/>
        <v>0</v>
      </c>
    </row>
    <row r="1376" spans="1:4" x14ac:dyDescent="0.35">
      <c r="A1376" s="11" t="s">
        <v>919</v>
      </c>
      <c r="B1376" s="11">
        <f xml:space="preserve">    103990</f>
        <v>103990</v>
      </c>
      <c r="D1376" s="12">
        <f t="shared" si="21"/>
        <v>0</v>
      </c>
    </row>
    <row r="1377" spans="1:4" x14ac:dyDescent="0.35">
      <c r="A1377" s="11" t="s">
        <v>1153</v>
      </c>
      <c r="B1377" s="11">
        <f xml:space="preserve">     38990</f>
        <v>38990</v>
      </c>
      <c r="D1377" s="12">
        <f t="shared" si="21"/>
        <v>0</v>
      </c>
    </row>
    <row r="1378" spans="1:4" x14ac:dyDescent="0.35">
      <c r="A1378" s="11" t="s">
        <v>346</v>
      </c>
      <c r="B1378" s="11">
        <f xml:space="preserve">     92100</f>
        <v>92100</v>
      </c>
      <c r="D1378" s="12">
        <f t="shared" si="21"/>
        <v>0</v>
      </c>
    </row>
    <row r="1379" spans="1:4" x14ac:dyDescent="0.35">
      <c r="A1379" s="11" t="s">
        <v>1513</v>
      </c>
      <c r="B1379" s="11">
        <f xml:space="preserve">    279500</f>
        <v>279500</v>
      </c>
      <c r="D1379" s="12">
        <f t="shared" si="21"/>
        <v>0</v>
      </c>
    </row>
    <row r="1380" spans="1:4" x14ac:dyDescent="0.35">
      <c r="A1380" s="11" t="s">
        <v>1199</v>
      </c>
      <c r="B1380" s="11">
        <f xml:space="preserve">     82900</f>
        <v>82900</v>
      </c>
      <c r="D1380" s="12">
        <f t="shared" si="21"/>
        <v>0</v>
      </c>
    </row>
    <row r="1381" spans="1:4" x14ac:dyDescent="0.35">
      <c r="A1381" s="11" t="s">
        <v>612</v>
      </c>
      <c r="B1381" s="11">
        <f xml:space="preserve">     26200</f>
        <v>26200</v>
      </c>
      <c r="D1381" s="12">
        <f t="shared" si="21"/>
        <v>0</v>
      </c>
    </row>
    <row r="1382" spans="1:4" x14ac:dyDescent="0.35">
      <c r="A1382" s="11" t="s">
        <v>687</v>
      </c>
      <c r="B1382" s="11">
        <f xml:space="preserve">     27800</f>
        <v>27800</v>
      </c>
      <c r="D1382" s="12">
        <f t="shared" si="21"/>
        <v>0</v>
      </c>
    </row>
    <row r="1383" spans="1:4" x14ac:dyDescent="0.35">
      <c r="A1383" s="11" t="s">
        <v>1060</v>
      </c>
      <c r="B1383" s="11">
        <f xml:space="preserve">     16950</f>
        <v>16950</v>
      </c>
      <c r="D1383" s="12">
        <f t="shared" si="21"/>
        <v>0</v>
      </c>
    </row>
    <row r="1384" spans="1:4" x14ac:dyDescent="0.35">
      <c r="A1384" s="11" t="s">
        <v>613</v>
      </c>
      <c r="B1384" s="11">
        <f xml:space="preserve">      2100</f>
        <v>2100</v>
      </c>
      <c r="D1384" s="12">
        <f t="shared" si="21"/>
        <v>0</v>
      </c>
    </row>
    <row r="1385" spans="1:4" x14ac:dyDescent="0.35">
      <c r="A1385" s="11" t="s">
        <v>1094</v>
      </c>
      <c r="B1385" s="11">
        <f xml:space="preserve">    126900</f>
        <v>126900</v>
      </c>
      <c r="D1385" s="12">
        <f t="shared" si="21"/>
        <v>0</v>
      </c>
    </row>
    <row r="1386" spans="1:4" x14ac:dyDescent="0.35">
      <c r="A1386" s="11" t="s">
        <v>688</v>
      </c>
      <c r="B1386" s="11">
        <f xml:space="preserve">     49990</f>
        <v>49990</v>
      </c>
      <c r="D1386" s="12">
        <f t="shared" si="21"/>
        <v>0</v>
      </c>
    </row>
    <row r="1387" spans="1:4" x14ac:dyDescent="0.35">
      <c r="A1387" s="11" t="s">
        <v>834</v>
      </c>
      <c r="B1387" s="11">
        <f xml:space="preserve">     27990</f>
        <v>27990</v>
      </c>
      <c r="D1387" s="12">
        <f t="shared" si="21"/>
        <v>0</v>
      </c>
    </row>
    <row r="1388" spans="1:4" x14ac:dyDescent="0.35">
      <c r="A1388" s="11" t="s">
        <v>1045</v>
      </c>
      <c r="B1388" s="11">
        <f xml:space="preserve">     23100</f>
        <v>23100</v>
      </c>
      <c r="D1388" s="12">
        <f t="shared" si="21"/>
        <v>0</v>
      </c>
    </row>
    <row r="1389" spans="1:4" x14ac:dyDescent="0.35">
      <c r="A1389" s="11" t="s">
        <v>1095</v>
      </c>
      <c r="B1389" s="11">
        <f xml:space="preserve">     21500</f>
        <v>21500</v>
      </c>
      <c r="D1389" s="12">
        <f t="shared" si="21"/>
        <v>0</v>
      </c>
    </row>
    <row r="1390" spans="1:4" x14ac:dyDescent="0.35">
      <c r="A1390" s="11" t="s">
        <v>1095</v>
      </c>
      <c r="B1390" s="11">
        <f xml:space="preserve">     21500</f>
        <v>21500</v>
      </c>
      <c r="D1390" s="12">
        <f t="shared" si="21"/>
        <v>0</v>
      </c>
    </row>
    <row r="1391" spans="1:4" x14ac:dyDescent="0.35">
      <c r="A1391" s="11" t="s">
        <v>1514</v>
      </c>
      <c r="B1391" s="11">
        <f xml:space="preserve">     22700</f>
        <v>22700</v>
      </c>
      <c r="D1391" s="12">
        <f t="shared" si="21"/>
        <v>0</v>
      </c>
    </row>
    <row r="1392" spans="1:4" x14ac:dyDescent="0.35">
      <c r="A1392" s="11" t="s">
        <v>592</v>
      </c>
      <c r="B1392" s="11">
        <f xml:space="preserve">     29900</f>
        <v>29900</v>
      </c>
      <c r="D1392" s="12">
        <f t="shared" si="21"/>
        <v>0</v>
      </c>
    </row>
    <row r="1393" spans="1:4" x14ac:dyDescent="0.35">
      <c r="A1393" s="11" t="s">
        <v>26</v>
      </c>
      <c r="B1393" s="11">
        <f xml:space="preserve">     41500</f>
        <v>41500</v>
      </c>
      <c r="D1393" s="12">
        <f t="shared" si="21"/>
        <v>0</v>
      </c>
    </row>
    <row r="1394" spans="1:4" x14ac:dyDescent="0.35">
      <c r="A1394" s="11" t="s">
        <v>368</v>
      </c>
      <c r="B1394" s="11">
        <f xml:space="preserve">    123900</f>
        <v>123900</v>
      </c>
      <c r="D1394" s="12">
        <f t="shared" si="21"/>
        <v>0</v>
      </c>
    </row>
    <row r="1395" spans="1:4" x14ac:dyDescent="0.35">
      <c r="A1395" s="11" t="s">
        <v>1304</v>
      </c>
      <c r="B1395" s="11">
        <f xml:space="preserve">     65200</f>
        <v>65200</v>
      </c>
      <c r="D1395" s="12">
        <f t="shared" si="21"/>
        <v>0</v>
      </c>
    </row>
    <row r="1396" spans="1:4" x14ac:dyDescent="0.35">
      <c r="A1396" s="11" t="s">
        <v>1305</v>
      </c>
      <c r="B1396" s="11">
        <f xml:space="preserve">     43100</f>
        <v>43100</v>
      </c>
      <c r="D1396" s="12">
        <f t="shared" si="21"/>
        <v>0</v>
      </c>
    </row>
    <row r="1397" spans="1:4" x14ac:dyDescent="0.35">
      <c r="A1397" s="11" t="s">
        <v>888</v>
      </c>
      <c r="B1397" s="11">
        <f xml:space="preserve">     35000</f>
        <v>35000</v>
      </c>
      <c r="D1397" s="12">
        <f t="shared" si="21"/>
        <v>0</v>
      </c>
    </row>
    <row r="1398" spans="1:4" x14ac:dyDescent="0.35">
      <c r="A1398" s="11" t="s">
        <v>1154</v>
      </c>
      <c r="B1398" s="11">
        <f xml:space="preserve">     51500</f>
        <v>51500</v>
      </c>
      <c r="D1398" s="12">
        <f t="shared" si="21"/>
        <v>0</v>
      </c>
    </row>
    <row r="1399" spans="1:4" x14ac:dyDescent="0.35">
      <c r="A1399" s="11" t="s">
        <v>712</v>
      </c>
      <c r="B1399" s="11">
        <f xml:space="preserve">     26900</f>
        <v>26900</v>
      </c>
      <c r="D1399" s="12">
        <f t="shared" si="21"/>
        <v>0</v>
      </c>
    </row>
    <row r="1400" spans="1:4" x14ac:dyDescent="0.35">
      <c r="A1400" s="11" t="s">
        <v>712</v>
      </c>
      <c r="B1400" s="11">
        <f xml:space="preserve">     25900</f>
        <v>25900</v>
      </c>
      <c r="D1400" s="12">
        <f t="shared" si="21"/>
        <v>0</v>
      </c>
    </row>
    <row r="1401" spans="1:4" x14ac:dyDescent="0.35">
      <c r="A1401" s="11" t="s">
        <v>889</v>
      </c>
      <c r="B1401" s="11">
        <f xml:space="preserve">     35600</f>
        <v>35600</v>
      </c>
      <c r="D1401" s="12">
        <f t="shared" si="21"/>
        <v>0</v>
      </c>
    </row>
    <row r="1402" spans="1:4" x14ac:dyDescent="0.35">
      <c r="A1402" s="11" t="s">
        <v>920</v>
      </c>
      <c r="B1402" s="11">
        <f xml:space="preserve">     18900</f>
        <v>18900</v>
      </c>
      <c r="D1402" s="12">
        <f t="shared" si="21"/>
        <v>0</v>
      </c>
    </row>
    <row r="1403" spans="1:4" x14ac:dyDescent="0.35">
      <c r="A1403" s="11" t="s">
        <v>1129</v>
      </c>
      <c r="B1403" s="11">
        <f xml:space="preserve">      5500</f>
        <v>5500</v>
      </c>
      <c r="D1403" s="12">
        <f t="shared" si="21"/>
        <v>0</v>
      </c>
    </row>
    <row r="1404" spans="1:4" x14ac:dyDescent="0.35">
      <c r="A1404" s="11" t="s">
        <v>1046</v>
      </c>
      <c r="B1404" s="11">
        <f xml:space="preserve">      6000</f>
        <v>6000</v>
      </c>
      <c r="D1404" s="12">
        <f t="shared" si="21"/>
        <v>0</v>
      </c>
    </row>
    <row r="1405" spans="1:4" x14ac:dyDescent="0.35">
      <c r="A1405" s="11" t="s">
        <v>689</v>
      </c>
      <c r="B1405" s="11">
        <f xml:space="preserve">     34900</f>
        <v>34900</v>
      </c>
      <c r="D1405" s="12">
        <f t="shared" si="21"/>
        <v>0</v>
      </c>
    </row>
    <row r="1406" spans="1:4" x14ac:dyDescent="0.35">
      <c r="A1406" s="11" t="s">
        <v>585</v>
      </c>
      <c r="B1406" s="11">
        <f xml:space="preserve">      7600</f>
        <v>7600</v>
      </c>
      <c r="D1406" s="12">
        <f t="shared" si="21"/>
        <v>0</v>
      </c>
    </row>
    <row r="1407" spans="1:4" x14ac:dyDescent="0.35">
      <c r="A1407" s="11" t="s">
        <v>1278</v>
      </c>
      <c r="B1407" s="11">
        <f xml:space="preserve">      7990</f>
        <v>7990</v>
      </c>
      <c r="D1407" s="12">
        <f t="shared" si="21"/>
        <v>0</v>
      </c>
    </row>
    <row r="1408" spans="1:4" x14ac:dyDescent="0.35">
      <c r="A1408" s="11" t="s">
        <v>1279</v>
      </c>
      <c r="B1408" s="11">
        <f xml:space="preserve">     18100</f>
        <v>18100</v>
      </c>
      <c r="D1408" s="12">
        <f t="shared" si="21"/>
        <v>0</v>
      </c>
    </row>
    <row r="1409" spans="1:4" x14ac:dyDescent="0.35">
      <c r="A1409" s="11" t="s">
        <v>1538</v>
      </c>
      <c r="B1409" s="11">
        <f xml:space="preserve">     10800</f>
        <v>10800</v>
      </c>
      <c r="D1409" s="12">
        <f t="shared" si="21"/>
        <v>0</v>
      </c>
    </row>
    <row r="1410" spans="1:4" x14ac:dyDescent="0.35">
      <c r="A1410" s="11" t="s">
        <v>900</v>
      </c>
      <c r="B1410" s="11">
        <f xml:space="preserve">     10500</f>
        <v>10500</v>
      </c>
      <c r="D1410" s="12">
        <f t="shared" si="21"/>
        <v>0</v>
      </c>
    </row>
    <row r="1411" spans="1:4" x14ac:dyDescent="0.35">
      <c r="A1411" s="11" t="s">
        <v>900</v>
      </c>
      <c r="B1411" s="11">
        <f xml:space="preserve">     10900</f>
        <v>10900</v>
      </c>
      <c r="D1411" s="12">
        <f t="shared" si="21"/>
        <v>0</v>
      </c>
    </row>
    <row r="1412" spans="1:4" x14ac:dyDescent="0.35">
      <c r="A1412" s="11" t="s">
        <v>559</v>
      </c>
      <c r="B1412" s="11">
        <f xml:space="preserve">      3600</f>
        <v>3600</v>
      </c>
      <c r="D1412" s="12">
        <f t="shared" si="21"/>
        <v>0</v>
      </c>
    </row>
    <row r="1413" spans="1:4" x14ac:dyDescent="0.35">
      <c r="A1413" s="11" t="s">
        <v>235</v>
      </c>
      <c r="B1413" s="11">
        <f xml:space="preserve">       950</f>
        <v>950</v>
      </c>
      <c r="D1413" s="12">
        <f t="shared" ref="D1413:D1476" si="22">C1413*B1413</f>
        <v>0</v>
      </c>
    </row>
    <row r="1414" spans="1:4" x14ac:dyDescent="0.35">
      <c r="A1414" s="11" t="s">
        <v>263</v>
      </c>
      <c r="B1414" s="11">
        <f xml:space="preserve">     34200</f>
        <v>34200</v>
      </c>
      <c r="D1414" s="12">
        <f t="shared" si="22"/>
        <v>0</v>
      </c>
    </row>
    <row r="1415" spans="1:4" x14ac:dyDescent="0.35">
      <c r="A1415" s="11" t="s">
        <v>263</v>
      </c>
      <c r="B1415" s="11">
        <f xml:space="preserve">     33500</f>
        <v>33500</v>
      </c>
      <c r="D1415" s="12">
        <f t="shared" si="22"/>
        <v>0</v>
      </c>
    </row>
    <row r="1416" spans="1:4" x14ac:dyDescent="0.35">
      <c r="A1416" s="11" t="s">
        <v>332</v>
      </c>
      <c r="B1416" s="11">
        <f xml:space="preserve">     15500</f>
        <v>15500</v>
      </c>
      <c r="D1416" s="12">
        <f t="shared" si="22"/>
        <v>0</v>
      </c>
    </row>
    <row r="1417" spans="1:4" x14ac:dyDescent="0.35">
      <c r="A1417" s="11" t="s">
        <v>980</v>
      </c>
      <c r="B1417" s="11">
        <f xml:space="preserve">     15600</f>
        <v>15600</v>
      </c>
      <c r="D1417" s="12">
        <f t="shared" si="22"/>
        <v>0</v>
      </c>
    </row>
    <row r="1418" spans="1:4" x14ac:dyDescent="0.35">
      <c r="A1418" s="11" t="s">
        <v>980</v>
      </c>
      <c r="B1418" s="11">
        <f xml:space="preserve">     15600</f>
        <v>15600</v>
      </c>
      <c r="D1418" s="12">
        <f t="shared" si="22"/>
        <v>0</v>
      </c>
    </row>
    <row r="1419" spans="1:4" x14ac:dyDescent="0.35">
      <c r="A1419" s="11" t="s">
        <v>142</v>
      </c>
      <c r="B1419" s="11">
        <f xml:space="preserve">     15300</f>
        <v>15300</v>
      </c>
      <c r="D1419" s="12">
        <f t="shared" si="22"/>
        <v>0</v>
      </c>
    </row>
    <row r="1420" spans="1:4" x14ac:dyDescent="0.35">
      <c r="A1420" s="11" t="s">
        <v>142</v>
      </c>
      <c r="B1420" s="11">
        <f xml:space="preserve">     15300</f>
        <v>15300</v>
      </c>
      <c r="D1420" s="12">
        <f t="shared" si="22"/>
        <v>0</v>
      </c>
    </row>
    <row r="1421" spans="1:4" x14ac:dyDescent="0.35">
      <c r="A1421" s="11" t="s">
        <v>27</v>
      </c>
      <c r="B1421" s="11">
        <f xml:space="preserve">     15300</f>
        <v>15300</v>
      </c>
      <c r="D1421" s="12">
        <f t="shared" si="22"/>
        <v>0</v>
      </c>
    </row>
    <row r="1422" spans="1:4" x14ac:dyDescent="0.35">
      <c r="A1422" s="11" t="s">
        <v>27</v>
      </c>
      <c r="B1422" s="11">
        <f xml:space="preserve">     15300</f>
        <v>15300</v>
      </c>
      <c r="D1422" s="12">
        <f t="shared" si="22"/>
        <v>0</v>
      </c>
    </row>
    <row r="1423" spans="1:4" x14ac:dyDescent="0.35">
      <c r="A1423" s="11" t="s">
        <v>1174</v>
      </c>
      <c r="B1423" s="11">
        <f xml:space="preserve">      2200</f>
        <v>2200</v>
      </c>
      <c r="D1423" s="12">
        <f t="shared" si="22"/>
        <v>0</v>
      </c>
    </row>
    <row r="1424" spans="1:4" x14ac:dyDescent="0.35">
      <c r="A1424" s="11" t="s">
        <v>803</v>
      </c>
      <c r="B1424" s="11">
        <f xml:space="preserve">      2700</f>
        <v>2700</v>
      </c>
      <c r="D1424" s="12">
        <f t="shared" si="22"/>
        <v>0</v>
      </c>
    </row>
    <row r="1425" spans="1:4" x14ac:dyDescent="0.35">
      <c r="A1425" s="11" t="s">
        <v>1391</v>
      </c>
      <c r="B1425" s="11">
        <f xml:space="preserve">     14990</f>
        <v>14990</v>
      </c>
      <c r="D1425" s="12">
        <f t="shared" si="22"/>
        <v>0</v>
      </c>
    </row>
    <row r="1426" spans="1:4" x14ac:dyDescent="0.35">
      <c r="A1426" s="11" t="s">
        <v>511</v>
      </c>
      <c r="B1426" s="11">
        <f t="shared" ref="B1426:B1431" si="23" xml:space="preserve">     17800</f>
        <v>17800</v>
      </c>
      <c r="D1426" s="12">
        <f t="shared" si="22"/>
        <v>0</v>
      </c>
    </row>
    <row r="1427" spans="1:4" x14ac:dyDescent="0.35">
      <c r="A1427" s="11" t="s">
        <v>511</v>
      </c>
      <c r="B1427" s="11">
        <f t="shared" si="23"/>
        <v>17800</v>
      </c>
      <c r="D1427" s="12">
        <f t="shared" si="22"/>
        <v>0</v>
      </c>
    </row>
    <row r="1428" spans="1:4" x14ac:dyDescent="0.35">
      <c r="A1428" s="11" t="s">
        <v>921</v>
      </c>
      <c r="B1428" s="11">
        <f t="shared" si="23"/>
        <v>17800</v>
      </c>
      <c r="D1428" s="12">
        <f t="shared" si="22"/>
        <v>0</v>
      </c>
    </row>
    <row r="1429" spans="1:4" x14ac:dyDescent="0.35">
      <c r="A1429" s="11" t="s">
        <v>921</v>
      </c>
      <c r="B1429" s="11">
        <f t="shared" si="23"/>
        <v>17800</v>
      </c>
      <c r="D1429" s="12">
        <f t="shared" si="22"/>
        <v>0</v>
      </c>
    </row>
    <row r="1430" spans="1:4" x14ac:dyDescent="0.35">
      <c r="A1430" s="11" t="s">
        <v>298</v>
      </c>
      <c r="B1430" s="11">
        <f t="shared" si="23"/>
        <v>17800</v>
      </c>
      <c r="D1430" s="12">
        <f t="shared" si="22"/>
        <v>0</v>
      </c>
    </row>
    <row r="1431" spans="1:4" x14ac:dyDescent="0.35">
      <c r="A1431" s="11" t="s">
        <v>298</v>
      </c>
      <c r="B1431" s="11">
        <f t="shared" si="23"/>
        <v>17800</v>
      </c>
      <c r="D1431" s="12">
        <f t="shared" si="22"/>
        <v>0</v>
      </c>
    </row>
    <row r="1432" spans="1:4" x14ac:dyDescent="0.35">
      <c r="A1432" s="11" t="s">
        <v>1262</v>
      </c>
      <c r="B1432" s="11">
        <f xml:space="preserve">      9990</f>
        <v>9990</v>
      </c>
      <c r="D1432" s="12">
        <f t="shared" si="22"/>
        <v>0</v>
      </c>
    </row>
    <row r="1433" spans="1:4" x14ac:dyDescent="0.35">
      <c r="A1433" s="11" t="s">
        <v>378</v>
      </c>
      <c r="B1433" s="11">
        <f xml:space="preserve">     78100</f>
        <v>78100</v>
      </c>
      <c r="D1433" s="12">
        <f t="shared" si="22"/>
        <v>0</v>
      </c>
    </row>
    <row r="1434" spans="1:4" x14ac:dyDescent="0.35">
      <c r="A1434" s="11" t="s">
        <v>379</v>
      </c>
      <c r="B1434" s="11">
        <f xml:space="preserve">     17900</f>
        <v>17900</v>
      </c>
      <c r="D1434" s="12">
        <f t="shared" si="22"/>
        <v>0</v>
      </c>
    </row>
    <row r="1435" spans="1:4" x14ac:dyDescent="0.35">
      <c r="A1435" s="11" t="s">
        <v>361</v>
      </c>
      <c r="B1435" s="11">
        <f xml:space="preserve">     12900</f>
        <v>12900</v>
      </c>
      <c r="D1435" s="12">
        <f t="shared" si="22"/>
        <v>0</v>
      </c>
    </row>
    <row r="1436" spans="1:4" x14ac:dyDescent="0.35">
      <c r="A1436" s="11" t="s">
        <v>1200</v>
      </c>
      <c r="B1436" s="11">
        <f xml:space="preserve">     71800</f>
        <v>71800</v>
      </c>
      <c r="D1436" s="12">
        <f t="shared" si="22"/>
        <v>0</v>
      </c>
    </row>
    <row r="1437" spans="1:4" x14ac:dyDescent="0.35">
      <c r="A1437" s="11" t="s">
        <v>1155</v>
      </c>
      <c r="B1437" s="11">
        <f xml:space="preserve">     88300</f>
        <v>88300</v>
      </c>
      <c r="D1437" s="12">
        <f t="shared" si="22"/>
        <v>0</v>
      </c>
    </row>
    <row r="1438" spans="1:4" x14ac:dyDescent="0.35">
      <c r="A1438" s="11" t="s">
        <v>231</v>
      </c>
      <c r="B1438" s="11">
        <f xml:space="preserve">     59900</f>
        <v>59900</v>
      </c>
      <c r="D1438" s="12">
        <f t="shared" si="22"/>
        <v>0</v>
      </c>
    </row>
    <row r="1439" spans="1:4" x14ac:dyDescent="0.35">
      <c r="A1439" s="11" t="s">
        <v>231</v>
      </c>
      <c r="B1439" s="11">
        <f xml:space="preserve">     57100</f>
        <v>57100</v>
      </c>
      <c r="D1439" s="12">
        <f t="shared" si="22"/>
        <v>0</v>
      </c>
    </row>
    <row r="1440" spans="1:4" x14ac:dyDescent="0.35">
      <c r="A1440" s="11" t="s">
        <v>362</v>
      </c>
      <c r="B1440" s="11">
        <f xml:space="preserve">     60200</f>
        <v>60200</v>
      </c>
      <c r="D1440" s="12">
        <f t="shared" si="22"/>
        <v>0</v>
      </c>
    </row>
    <row r="1441" spans="1:4" x14ac:dyDescent="0.35">
      <c r="A1441" s="11" t="s">
        <v>315</v>
      </c>
      <c r="B1441" s="11">
        <f xml:space="preserve">    105000</f>
        <v>105000</v>
      </c>
      <c r="D1441" s="12">
        <f t="shared" si="22"/>
        <v>0</v>
      </c>
    </row>
    <row r="1442" spans="1:4" x14ac:dyDescent="0.35">
      <c r="A1442" s="11" t="s">
        <v>315</v>
      </c>
      <c r="B1442" s="11">
        <f xml:space="preserve">    103900</f>
        <v>103900</v>
      </c>
      <c r="D1442" s="12">
        <f t="shared" si="22"/>
        <v>0</v>
      </c>
    </row>
    <row r="1443" spans="1:4" x14ac:dyDescent="0.35">
      <c r="A1443" s="11" t="s">
        <v>507</v>
      </c>
      <c r="B1443" s="11">
        <f xml:space="preserve">    111100</f>
        <v>111100</v>
      </c>
      <c r="D1443" s="12">
        <f t="shared" si="22"/>
        <v>0</v>
      </c>
    </row>
    <row r="1444" spans="1:4" x14ac:dyDescent="0.35">
      <c r="A1444" s="11" t="s">
        <v>363</v>
      </c>
      <c r="B1444" s="11">
        <f xml:space="preserve">     47000</f>
        <v>47000</v>
      </c>
      <c r="D1444" s="12">
        <f t="shared" si="22"/>
        <v>0</v>
      </c>
    </row>
    <row r="1445" spans="1:4" x14ac:dyDescent="0.35">
      <c r="A1445" s="11" t="s">
        <v>363</v>
      </c>
      <c r="B1445" s="11">
        <f xml:space="preserve">     43600</f>
        <v>43600</v>
      </c>
      <c r="D1445" s="12">
        <f t="shared" si="22"/>
        <v>0</v>
      </c>
    </row>
    <row r="1446" spans="1:4" x14ac:dyDescent="0.35">
      <c r="A1446" s="11" t="s">
        <v>869</v>
      </c>
      <c r="B1446" s="11">
        <f xml:space="preserve">     60500</f>
        <v>60500</v>
      </c>
      <c r="D1446" s="12">
        <f t="shared" si="22"/>
        <v>0</v>
      </c>
    </row>
    <row r="1447" spans="1:4" x14ac:dyDescent="0.35">
      <c r="A1447" s="11" t="s">
        <v>1333</v>
      </c>
      <c r="B1447" s="11">
        <f xml:space="preserve">     17900</f>
        <v>17900</v>
      </c>
      <c r="D1447" s="12">
        <f t="shared" si="22"/>
        <v>0</v>
      </c>
    </row>
    <row r="1448" spans="1:4" x14ac:dyDescent="0.35">
      <c r="A1448" s="11" t="s">
        <v>690</v>
      </c>
      <c r="B1448" s="11">
        <f xml:space="preserve">     72900</f>
        <v>72900</v>
      </c>
      <c r="D1448" s="12">
        <f t="shared" si="22"/>
        <v>0</v>
      </c>
    </row>
    <row r="1449" spans="1:4" x14ac:dyDescent="0.35">
      <c r="A1449" s="11" t="s">
        <v>691</v>
      </c>
      <c r="B1449" s="11">
        <f xml:space="preserve">     79800</f>
        <v>79800</v>
      </c>
      <c r="D1449" s="12">
        <f t="shared" si="22"/>
        <v>0</v>
      </c>
    </row>
    <row r="1450" spans="1:4" x14ac:dyDescent="0.35">
      <c r="A1450" s="11" t="s">
        <v>691</v>
      </c>
      <c r="B1450" s="11">
        <f xml:space="preserve">     76300</f>
        <v>76300</v>
      </c>
      <c r="D1450" s="12">
        <f t="shared" si="22"/>
        <v>0</v>
      </c>
    </row>
    <row r="1451" spans="1:4" x14ac:dyDescent="0.35">
      <c r="A1451" s="11" t="s">
        <v>1215</v>
      </c>
      <c r="B1451" s="11">
        <f xml:space="preserve">     41500</f>
        <v>41500</v>
      </c>
      <c r="D1451" s="12">
        <f t="shared" si="22"/>
        <v>0</v>
      </c>
    </row>
    <row r="1452" spans="1:4" x14ac:dyDescent="0.35">
      <c r="A1452" s="11" t="s">
        <v>1548</v>
      </c>
      <c r="B1452" s="11">
        <f xml:space="preserve">      3000</f>
        <v>3000</v>
      </c>
      <c r="D1452" s="12">
        <f t="shared" si="22"/>
        <v>0</v>
      </c>
    </row>
    <row r="1453" spans="1:4" x14ac:dyDescent="0.35">
      <c r="A1453" s="11" t="s">
        <v>168</v>
      </c>
      <c r="B1453" s="11">
        <f xml:space="preserve">    203300</f>
        <v>203300</v>
      </c>
      <c r="D1453" s="12">
        <f t="shared" si="22"/>
        <v>0</v>
      </c>
    </row>
    <row r="1454" spans="1:4" x14ac:dyDescent="0.35">
      <c r="A1454" s="11" t="s">
        <v>184</v>
      </c>
      <c r="B1454" s="11">
        <f xml:space="preserve">       980</f>
        <v>980</v>
      </c>
      <c r="D1454" s="12">
        <f t="shared" si="22"/>
        <v>0</v>
      </c>
    </row>
    <row r="1455" spans="1:4" x14ac:dyDescent="0.35">
      <c r="A1455" s="11" t="s">
        <v>185</v>
      </c>
      <c r="B1455" s="11">
        <f xml:space="preserve">       980</f>
        <v>980</v>
      </c>
      <c r="D1455" s="12">
        <f t="shared" si="22"/>
        <v>0</v>
      </c>
    </row>
    <row r="1456" spans="1:4" x14ac:dyDescent="0.35">
      <c r="A1456" s="11" t="s">
        <v>1096</v>
      </c>
      <c r="B1456" s="11">
        <f xml:space="preserve">      2750</f>
        <v>2750</v>
      </c>
      <c r="D1456" s="12">
        <f t="shared" si="22"/>
        <v>0</v>
      </c>
    </row>
    <row r="1457" spans="1:4" x14ac:dyDescent="0.35">
      <c r="A1457" s="11" t="s">
        <v>447</v>
      </c>
      <c r="B1457" s="11">
        <f xml:space="preserve">      2400</f>
        <v>2400</v>
      </c>
      <c r="D1457" s="12">
        <f t="shared" si="22"/>
        <v>0</v>
      </c>
    </row>
    <row r="1458" spans="1:4" x14ac:dyDescent="0.35">
      <c r="A1458" s="11" t="s">
        <v>922</v>
      </c>
      <c r="B1458" s="11">
        <f xml:space="preserve">     23900</f>
        <v>23900</v>
      </c>
      <c r="D1458" s="12">
        <f t="shared" si="22"/>
        <v>0</v>
      </c>
    </row>
    <row r="1459" spans="1:4" x14ac:dyDescent="0.35">
      <c r="A1459" s="11" t="s">
        <v>1441</v>
      </c>
      <c r="B1459" s="11">
        <f xml:space="preserve">     23100</f>
        <v>23100</v>
      </c>
      <c r="D1459" s="12">
        <f t="shared" si="22"/>
        <v>0</v>
      </c>
    </row>
    <row r="1460" spans="1:4" x14ac:dyDescent="0.35">
      <c r="A1460" s="11" t="s">
        <v>1201</v>
      </c>
      <c r="B1460" s="11">
        <f xml:space="preserve">     78300</f>
        <v>78300</v>
      </c>
      <c r="D1460" s="12">
        <f t="shared" si="22"/>
        <v>0</v>
      </c>
    </row>
    <row r="1461" spans="1:4" x14ac:dyDescent="0.35">
      <c r="A1461" s="11" t="s">
        <v>1201</v>
      </c>
      <c r="B1461" s="11">
        <f xml:space="preserve">     78300</f>
        <v>78300</v>
      </c>
      <c r="D1461" s="12">
        <f t="shared" si="22"/>
        <v>0</v>
      </c>
    </row>
    <row r="1462" spans="1:4" x14ac:dyDescent="0.35">
      <c r="A1462" s="11" t="s">
        <v>692</v>
      </c>
      <c r="B1462" s="11">
        <f xml:space="preserve">     42900</f>
        <v>42900</v>
      </c>
      <c r="D1462" s="12">
        <f t="shared" si="22"/>
        <v>0</v>
      </c>
    </row>
    <row r="1463" spans="1:4" x14ac:dyDescent="0.35">
      <c r="A1463" s="11" t="s">
        <v>172</v>
      </c>
      <c r="B1463" s="11">
        <f xml:space="preserve">     29900</f>
        <v>29900</v>
      </c>
      <c r="D1463" s="12">
        <f t="shared" si="22"/>
        <v>0</v>
      </c>
    </row>
    <row r="1464" spans="1:4" x14ac:dyDescent="0.35">
      <c r="A1464" s="11" t="s">
        <v>825</v>
      </c>
      <c r="B1464" s="11">
        <f xml:space="preserve">     26700</f>
        <v>26700</v>
      </c>
      <c r="D1464" s="12">
        <f t="shared" si="22"/>
        <v>0</v>
      </c>
    </row>
    <row r="1465" spans="1:4" x14ac:dyDescent="0.35">
      <c r="A1465" s="11" t="s">
        <v>169</v>
      </c>
      <c r="B1465" s="11">
        <f xml:space="preserve">     60300</f>
        <v>60300</v>
      </c>
      <c r="D1465" s="12">
        <f t="shared" si="22"/>
        <v>0</v>
      </c>
    </row>
    <row r="1466" spans="1:4" x14ac:dyDescent="0.35">
      <c r="A1466" s="11" t="s">
        <v>1515</v>
      </c>
      <c r="B1466" s="11">
        <f xml:space="preserve">     40400</f>
        <v>40400</v>
      </c>
      <c r="D1466" s="12">
        <f t="shared" si="22"/>
        <v>0</v>
      </c>
    </row>
    <row r="1467" spans="1:4" x14ac:dyDescent="0.35">
      <c r="A1467" s="11" t="s">
        <v>804</v>
      </c>
      <c r="B1467" s="11">
        <f xml:space="preserve">     22900</f>
        <v>22900</v>
      </c>
      <c r="D1467" s="12">
        <f t="shared" si="22"/>
        <v>0</v>
      </c>
    </row>
    <row r="1468" spans="1:4" x14ac:dyDescent="0.35">
      <c r="A1468" s="11" t="s">
        <v>870</v>
      </c>
      <c r="B1468" s="11">
        <f xml:space="preserve">     19500</f>
        <v>19500</v>
      </c>
      <c r="D1468" s="12">
        <f t="shared" si="22"/>
        <v>0</v>
      </c>
    </row>
    <row r="1469" spans="1:4" x14ac:dyDescent="0.35">
      <c r="A1469" s="11" t="s">
        <v>870</v>
      </c>
      <c r="B1469" s="11">
        <f xml:space="preserve">     19500</f>
        <v>19500</v>
      </c>
      <c r="D1469" s="12">
        <f t="shared" si="22"/>
        <v>0</v>
      </c>
    </row>
    <row r="1470" spans="1:4" x14ac:dyDescent="0.35">
      <c r="A1470" s="11" t="s">
        <v>1334</v>
      </c>
      <c r="B1470" s="11">
        <f xml:space="preserve">     33500</f>
        <v>33500</v>
      </c>
      <c r="D1470" s="12">
        <f t="shared" si="22"/>
        <v>0</v>
      </c>
    </row>
    <row r="1471" spans="1:4" x14ac:dyDescent="0.35">
      <c r="A1471" s="11" t="s">
        <v>1047</v>
      </c>
      <c r="B1471" s="11">
        <f xml:space="preserve">     38400</f>
        <v>38400</v>
      </c>
      <c r="D1471" s="12">
        <f t="shared" si="22"/>
        <v>0</v>
      </c>
    </row>
    <row r="1472" spans="1:4" x14ac:dyDescent="0.35">
      <c r="A1472" s="11" t="s">
        <v>238</v>
      </c>
      <c r="B1472" s="11">
        <f xml:space="preserve">       950</f>
        <v>950</v>
      </c>
      <c r="D1472" s="12">
        <f t="shared" si="22"/>
        <v>0</v>
      </c>
    </row>
    <row r="1473" spans="1:4" x14ac:dyDescent="0.35">
      <c r="A1473" s="11" t="s">
        <v>55</v>
      </c>
      <c r="B1473" s="11">
        <f xml:space="preserve">      6500</f>
        <v>6500</v>
      </c>
      <c r="D1473" s="12">
        <f t="shared" si="22"/>
        <v>0</v>
      </c>
    </row>
    <row r="1474" spans="1:4" x14ac:dyDescent="0.35">
      <c r="A1474" s="11" t="s">
        <v>55</v>
      </c>
      <c r="B1474" s="11">
        <f xml:space="preserve">      6500</f>
        <v>6500</v>
      </c>
      <c r="D1474" s="12">
        <f t="shared" si="22"/>
        <v>0</v>
      </c>
    </row>
    <row r="1475" spans="1:4" x14ac:dyDescent="0.35">
      <c r="A1475" s="11" t="s">
        <v>348</v>
      </c>
      <c r="B1475" s="11">
        <f xml:space="preserve">     35000</f>
        <v>35000</v>
      </c>
      <c r="D1475" s="12">
        <f t="shared" si="22"/>
        <v>0</v>
      </c>
    </row>
    <row r="1476" spans="1:4" x14ac:dyDescent="0.35">
      <c r="A1476" s="11" t="s">
        <v>424</v>
      </c>
      <c r="B1476" s="11">
        <f xml:space="preserve">     27700</f>
        <v>27700</v>
      </c>
      <c r="D1476" s="12">
        <f t="shared" si="22"/>
        <v>0</v>
      </c>
    </row>
    <row r="1477" spans="1:4" x14ac:dyDescent="0.35">
      <c r="A1477" s="11" t="s">
        <v>424</v>
      </c>
      <c r="B1477" s="11">
        <f xml:space="preserve">     27700</f>
        <v>27700</v>
      </c>
      <c r="D1477" s="12">
        <f t="shared" ref="D1477:D1540" si="24">C1477*B1477</f>
        <v>0</v>
      </c>
    </row>
    <row r="1478" spans="1:4" x14ac:dyDescent="0.35">
      <c r="A1478" s="11" t="s">
        <v>1263</v>
      </c>
      <c r="B1478" s="11">
        <f xml:space="preserve">     45900</f>
        <v>45900</v>
      </c>
      <c r="D1478" s="12">
        <f t="shared" si="24"/>
        <v>0</v>
      </c>
    </row>
    <row r="1479" spans="1:4" x14ac:dyDescent="0.35">
      <c r="A1479" s="11" t="s">
        <v>769</v>
      </c>
      <c r="B1479" s="11">
        <f xml:space="preserve">     31990</f>
        <v>31990</v>
      </c>
      <c r="D1479" s="12">
        <f t="shared" si="24"/>
        <v>0</v>
      </c>
    </row>
    <row r="1480" spans="1:4" x14ac:dyDescent="0.35">
      <c r="A1480" s="11" t="s">
        <v>770</v>
      </c>
      <c r="B1480" s="11">
        <f xml:space="preserve">     35500</f>
        <v>35500</v>
      </c>
      <c r="D1480" s="12">
        <f t="shared" si="24"/>
        <v>0</v>
      </c>
    </row>
    <row r="1481" spans="1:4" x14ac:dyDescent="0.35">
      <c r="A1481" s="11" t="s">
        <v>981</v>
      </c>
      <c r="B1481" s="11">
        <f xml:space="preserve">     46600</f>
        <v>46600</v>
      </c>
      <c r="D1481" s="12">
        <f t="shared" si="24"/>
        <v>0</v>
      </c>
    </row>
    <row r="1482" spans="1:4" x14ac:dyDescent="0.35">
      <c r="A1482" s="11" t="s">
        <v>457</v>
      </c>
      <c r="B1482" s="11">
        <f xml:space="preserve">      1950</f>
        <v>1950</v>
      </c>
      <c r="D1482" s="12">
        <f t="shared" si="24"/>
        <v>0</v>
      </c>
    </row>
    <row r="1483" spans="1:4" x14ac:dyDescent="0.35">
      <c r="A1483" s="11" t="s">
        <v>323</v>
      </c>
      <c r="B1483" s="11">
        <f xml:space="preserve">      1990</f>
        <v>1990</v>
      </c>
      <c r="D1483" s="12">
        <f t="shared" si="24"/>
        <v>0</v>
      </c>
    </row>
    <row r="1484" spans="1:4" x14ac:dyDescent="0.35">
      <c r="A1484" s="11" t="s">
        <v>397</v>
      </c>
      <c r="B1484" s="11">
        <f xml:space="preserve">     38800</f>
        <v>38800</v>
      </c>
      <c r="D1484" s="12">
        <f t="shared" si="24"/>
        <v>0</v>
      </c>
    </row>
    <row r="1485" spans="1:4" x14ac:dyDescent="0.35">
      <c r="A1485" s="11" t="s">
        <v>1516</v>
      </c>
      <c r="B1485" s="11">
        <f xml:space="preserve">     37990</f>
        <v>37990</v>
      </c>
      <c r="D1485" s="12">
        <f t="shared" si="24"/>
        <v>0</v>
      </c>
    </row>
    <row r="1486" spans="1:4" x14ac:dyDescent="0.35">
      <c r="A1486" s="11" t="s">
        <v>1156</v>
      </c>
      <c r="B1486" s="11">
        <f xml:space="preserve">     61900</f>
        <v>61900</v>
      </c>
      <c r="D1486" s="12">
        <f t="shared" si="24"/>
        <v>0</v>
      </c>
    </row>
    <row r="1487" spans="1:4" x14ac:dyDescent="0.35">
      <c r="A1487" s="11" t="s">
        <v>1157</v>
      </c>
      <c r="B1487" s="11">
        <f xml:space="preserve">      4800</f>
        <v>4800</v>
      </c>
      <c r="D1487" s="12">
        <f t="shared" si="24"/>
        <v>0</v>
      </c>
    </row>
    <row r="1488" spans="1:4" x14ac:dyDescent="0.35">
      <c r="A1488" s="11" t="s">
        <v>1130</v>
      </c>
      <c r="B1488" s="11">
        <f xml:space="preserve">      2300</f>
        <v>2300</v>
      </c>
      <c r="D1488" s="12">
        <f t="shared" si="24"/>
        <v>0</v>
      </c>
    </row>
    <row r="1489" spans="1:4" x14ac:dyDescent="0.35">
      <c r="A1489" s="11" t="s">
        <v>1202</v>
      </c>
      <c r="B1489" s="11">
        <f xml:space="preserve">      2300</f>
        <v>2300</v>
      </c>
      <c r="D1489" s="12">
        <f t="shared" si="24"/>
        <v>0</v>
      </c>
    </row>
    <row r="1490" spans="1:4" x14ac:dyDescent="0.35">
      <c r="A1490" s="11" t="s">
        <v>1097</v>
      </c>
      <c r="B1490" s="11">
        <f xml:space="preserve">    101300</f>
        <v>101300</v>
      </c>
      <c r="D1490" s="12">
        <f t="shared" si="24"/>
        <v>0</v>
      </c>
    </row>
    <row r="1491" spans="1:4" x14ac:dyDescent="0.35">
      <c r="A1491" s="11" t="s">
        <v>1097</v>
      </c>
      <c r="B1491" s="11">
        <f xml:space="preserve">    101300</f>
        <v>101300</v>
      </c>
      <c r="D1491" s="12">
        <f t="shared" si="24"/>
        <v>0</v>
      </c>
    </row>
    <row r="1492" spans="1:4" x14ac:dyDescent="0.35">
      <c r="A1492" s="11" t="s">
        <v>890</v>
      </c>
      <c r="B1492" s="11">
        <f xml:space="preserve">     79900</f>
        <v>79900</v>
      </c>
      <c r="D1492" s="12">
        <f t="shared" si="24"/>
        <v>0</v>
      </c>
    </row>
    <row r="1493" spans="1:4" x14ac:dyDescent="0.35">
      <c r="A1493" s="11" t="s">
        <v>890</v>
      </c>
      <c r="B1493" s="11">
        <f xml:space="preserve">     79400</f>
        <v>79400</v>
      </c>
      <c r="D1493" s="12">
        <f t="shared" si="24"/>
        <v>0</v>
      </c>
    </row>
    <row r="1494" spans="1:4" x14ac:dyDescent="0.35">
      <c r="A1494" s="11" t="s">
        <v>936</v>
      </c>
      <c r="B1494" s="11">
        <f xml:space="preserve">     89200</f>
        <v>89200</v>
      </c>
      <c r="D1494" s="12">
        <f t="shared" si="24"/>
        <v>0</v>
      </c>
    </row>
    <row r="1495" spans="1:4" x14ac:dyDescent="0.35">
      <c r="A1495" s="11" t="s">
        <v>1098</v>
      </c>
      <c r="B1495" s="11">
        <f xml:space="preserve">      4900</f>
        <v>4900</v>
      </c>
      <c r="D1495" s="12">
        <f t="shared" si="24"/>
        <v>0</v>
      </c>
    </row>
    <row r="1496" spans="1:4" x14ac:dyDescent="0.35">
      <c r="A1496" s="11" t="s">
        <v>750</v>
      </c>
      <c r="B1496" s="11">
        <f xml:space="preserve">      9500</f>
        <v>9500</v>
      </c>
      <c r="D1496" s="12">
        <f t="shared" si="24"/>
        <v>0</v>
      </c>
    </row>
    <row r="1497" spans="1:4" x14ac:dyDescent="0.35">
      <c r="A1497" s="11" t="s">
        <v>1158</v>
      </c>
      <c r="B1497" s="11">
        <f xml:space="preserve">      3600</f>
        <v>3600</v>
      </c>
      <c r="D1497" s="12">
        <f t="shared" si="24"/>
        <v>0</v>
      </c>
    </row>
    <row r="1498" spans="1:4" x14ac:dyDescent="0.35">
      <c r="A1498" s="11" t="s">
        <v>1158</v>
      </c>
      <c r="B1498" s="11">
        <f xml:space="preserve">      3700</f>
        <v>3700</v>
      </c>
      <c r="D1498" s="12">
        <f t="shared" si="24"/>
        <v>0</v>
      </c>
    </row>
    <row r="1499" spans="1:4" x14ac:dyDescent="0.35">
      <c r="A1499" s="11" t="s">
        <v>1409</v>
      </c>
      <c r="B1499" s="11">
        <f xml:space="preserve">      6000</f>
        <v>6000</v>
      </c>
      <c r="D1499" s="12">
        <f t="shared" si="24"/>
        <v>0</v>
      </c>
    </row>
    <row r="1500" spans="1:4" x14ac:dyDescent="0.35">
      <c r="A1500" s="11" t="s">
        <v>1374</v>
      </c>
      <c r="B1500" s="11">
        <f xml:space="preserve">     64100</f>
        <v>64100</v>
      </c>
      <c r="D1500" s="12">
        <f t="shared" si="24"/>
        <v>0</v>
      </c>
    </row>
    <row r="1501" spans="1:4" x14ac:dyDescent="0.35">
      <c r="A1501" s="11" t="s">
        <v>560</v>
      </c>
      <c r="B1501" s="11">
        <f xml:space="preserve">     60000</f>
        <v>60000</v>
      </c>
      <c r="D1501" s="12">
        <f t="shared" si="24"/>
        <v>0</v>
      </c>
    </row>
    <row r="1502" spans="1:4" x14ac:dyDescent="0.35">
      <c r="A1502" s="11" t="s">
        <v>391</v>
      </c>
      <c r="B1502" s="11">
        <f xml:space="preserve">     44100</f>
        <v>44100</v>
      </c>
      <c r="D1502" s="12">
        <f t="shared" si="24"/>
        <v>0</v>
      </c>
    </row>
    <row r="1503" spans="1:4" x14ac:dyDescent="0.35">
      <c r="A1503" s="11" t="s">
        <v>299</v>
      </c>
      <c r="B1503" s="11">
        <f xml:space="preserve">     55500</f>
        <v>55500</v>
      </c>
      <c r="D1503" s="12">
        <f t="shared" si="24"/>
        <v>0</v>
      </c>
    </row>
    <row r="1504" spans="1:4" x14ac:dyDescent="0.35">
      <c r="A1504" s="11" t="s">
        <v>621</v>
      </c>
      <c r="B1504" s="11">
        <f xml:space="preserve">     55500</f>
        <v>55500</v>
      </c>
      <c r="D1504" s="12">
        <f t="shared" si="24"/>
        <v>0</v>
      </c>
    </row>
    <row r="1505" spans="1:4" x14ac:dyDescent="0.35">
      <c r="A1505" s="11" t="s">
        <v>805</v>
      </c>
      <c r="B1505" s="11">
        <f xml:space="preserve">     10000</f>
        <v>10000</v>
      </c>
      <c r="D1505" s="12">
        <f t="shared" si="24"/>
        <v>0</v>
      </c>
    </row>
    <row r="1506" spans="1:4" x14ac:dyDescent="0.35">
      <c r="A1506" s="11" t="s">
        <v>1306</v>
      </c>
      <c r="B1506" s="11">
        <f xml:space="preserve">     39900</f>
        <v>39900</v>
      </c>
      <c r="D1506" s="12">
        <f t="shared" si="24"/>
        <v>0</v>
      </c>
    </row>
    <row r="1507" spans="1:4" x14ac:dyDescent="0.35">
      <c r="A1507" s="11" t="s">
        <v>806</v>
      </c>
      <c r="B1507" s="11">
        <f xml:space="preserve">     63100</f>
        <v>63100</v>
      </c>
      <c r="D1507" s="12">
        <f t="shared" si="24"/>
        <v>0</v>
      </c>
    </row>
    <row r="1508" spans="1:4" x14ac:dyDescent="0.35">
      <c r="A1508" s="11" t="s">
        <v>462</v>
      </c>
      <c r="B1508" s="11">
        <f xml:space="preserve">     54100</f>
        <v>54100</v>
      </c>
      <c r="D1508" s="12">
        <f t="shared" si="24"/>
        <v>0</v>
      </c>
    </row>
    <row r="1509" spans="1:4" x14ac:dyDescent="0.35">
      <c r="A1509" s="11" t="s">
        <v>1355</v>
      </c>
      <c r="B1509" s="11">
        <f xml:space="preserve">     25500</f>
        <v>25500</v>
      </c>
      <c r="D1509" s="12">
        <f t="shared" si="24"/>
        <v>0</v>
      </c>
    </row>
    <row r="1510" spans="1:4" x14ac:dyDescent="0.35">
      <c r="A1510" s="11" t="s">
        <v>618</v>
      </c>
      <c r="B1510" s="11">
        <f xml:space="preserve">      2750</f>
        <v>2750</v>
      </c>
      <c r="D1510" s="12">
        <f t="shared" si="24"/>
        <v>0</v>
      </c>
    </row>
    <row r="1511" spans="1:4" x14ac:dyDescent="0.35">
      <c r="A1511" s="11" t="s">
        <v>1442</v>
      </c>
      <c r="B1511" s="11">
        <f xml:space="preserve">      2250</f>
        <v>2250</v>
      </c>
      <c r="D1511" s="12">
        <f t="shared" si="24"/>
        <v>0</v>
      </c>
    </row>
    <row r="1512" spans="1:4" x14ac:dyDescent="0.35">
      <c r="A1512" s="11" t="s">
        <v>939</v>
      </c>
      <c r="B1512" s="11">
        <f xml:space="preserve">      2250</f>
        <v>2250</v>
      </c>
      <c r="D1512" s="12">
        <f t="shared" si="24"/>
        <v>0</v>
      </c>
    </row>
    <row r="1513" spans="1:4" x14ac:dyDescent="0.35">
      <c r="A1513" s="11" t="s">
        <v>1048</v>
      </c>
      <c r="B1513" s="11">
        <f xml:space="preserve">     61900</f>
        <v>61900</v>
      </c>
      <c r="D1513" s="12">
        <f t="shared" si="24"/>
        <v>0</v>
      </c>
    </row>
    <row r="1514" spans="1:4" x14ac:dyDescent="0.35">
      <c r="A1514" s="11" t="s">
        <v>734</v>
      </c>
      <c r="B1514" s="11">
        <f xml:space="preserve">     37500</f>
        <v>37500</v>
      </c>
      <c r="D1514" s="12">
        <f t="shared" si="24"/>
        <v>0</v>
      </c>
    </row>
    <row r="1515" spans="1:4" x14ac:dyDescent="0.35">
      <c r="A1515" s="11" t="s">
        <v>1375</v>
      </c>
      <c r="B1515" s="11">
        <f xml:space="preserve">      1350</f>
        <v>1350</v>
      </c>
      <c r="D1515" s="12">
        <f t="shared" si="24"/>
        <v>0</v>
      </c>
    </row>
    <row r="1516" spans="1:4" x14ac:dyDescent="0.35">
      <c r="A1516" s="11" t="s">
        <v>1230</v>
      </c>
      <c r="B1516" s="11">
        <f xml:space="preserve">      2000</f>
        <v>2000</v>
      </c>
      <c r="D1516" s="12">
        <f t="shared" si="24"/>
        <v>0</v>
      </c>
    </row>
    <row r="1517" spans="1:4" x14ac:dyDescent="0.35">
      <c r="A1517" s="11" t="s">
        <v>1392</v>
      </c>
      <c r="B1517" s="11">
        <f xml:space="preserve">     64400</f>
        <v>64400</v>
      </c>
      <c r="D1517" s="12">
        <f t="shared" si="24"/>
        <v>0</v>
      </c>
    </row>
    <row r="1518" spans="1:4" x14ac:dyDescent="0.35">
      <c r="A1518" s="11" t="s">
        <v>251</v>
      </c>
      <c r="B1518" s="11">
        <f xml:space="preserve">     39600</f>
        <v>39600</v>
      </c>
      <c r="D1518" s="12">
        <f t="shared" si="24"/>
        <v>0</v>
      </c>
    </row>
    <row r="1519" spans="1:4" x14ac:dyDescent="0.35">
      <c r="A1519" s="11" t="s">
        <v>251</v>
      </c>
      <c r="B1519" s="11">
        <f xml:space="preserve">     39400</f>
        <v>39400</v>
      </c>
      <c r="D1519" s="12">
        <f t="shared" si="24"/>
        <v>0</v>
      </c>
    </row>
    <row r="1520" spans="1:4" x14ac:dyDescent="0.35">
      <c r="A1520" s="11" t="s">
        <v>586</v>
      </c>
      <c r="B1520" s="11">
        <f xml:space="preserve">     65400</f>
        <v>65400</v>
      </c>
      <c r="D1520" s="12">
        <f t="shared" si="24"/>
        <v>0</v>
      </c>
    </row>
    <row r="1521" spans="1:4" x14ac:dyDescent="0.35">
      <c r="A1521" s="11" t="s">
        <v>1410</v>
      </c>
      <c r="B1521" s="11">
        <f xml:space="preserve">     10000</f>
        <v>10000</v>
      </c>
      <c r="D1521" s="12">
        <f t="shared" si="24"/>
        <v>0</v>
      </c>
    </row>
    <row r="1522" spans="1:4" x14ac:dyDescent="0.35">
      <c r="A1522" s="11" t="s">
        <v>807</v>
      </c>
      <c r="B1522" s="11">
        <f xml:space="preserve">     77800</f>
        <v>77800</v>
      </c>
      <c r="D1522" s="12">
        <f t="shared" si="24"/>
        <v>0</v>
      </c>
    </row>
    <row r="1523" spans="1:4" x14ac:dyDescent="0.35">
      <c r="A1523" s="11" t="s">
        <v>808</v>
      </c>
      <c r="B1523" s="11">
        <f xml:space="preserve">     81990</f>
        <v>81990</v>
      </c>
      <c r="D1523" s="12">
        <f t="shared" si="24"/>
        <v>0</v>
      </c>
    </row>
    <row r="1524" spans="1:4" x14ac:dyDescent="0.35">
      <c r="A1524" s="11" t="s">
        <v>808</v>
      </c>
      <c r="B1524" s="11">
        <f xml:space="preserve">     81000</f>
        <v>81000</v>
      </c>
      <c r="D1524" s="12">
        <f t="shared" si="24"/>
        <v>0</v>
      </c>
    </row>
    <row r="1525" spans="1:4" x14ac:dyDescent="0.35">
      <c r="A1525" s="11" t="s">
        <v>28</v>
      </c>
      <c r="B1525" s="11">
        <f xml:space="preserve">       870</f>
        <v>870</v>
      </c>
      <c r="D1525" s="12">
        <f t="shared" si="24"/>
        <v>0</v>
      </c>
    </row>
    <row r="1526" spans="1:4" x14ac:dyDescent="0.35">
      <c r="A1526" s="11" t="s">
        <v>1517</v>
      </c>
      <c r="B1526" s="11">
        <f xml:space="preserve">      5800</f>
        <v>5800</v>
      </c>
      <c r="D1526" s="12">
        <f t="shared" si="24"/>
        <v>0</v>
      </c>
    </row>
    <row r="1527" spans="1:4" x14ac:dyDescent="0.35">
      <c r="A1527" s="11" t="s">
        <v>448</v>
      </c>
      <c r="B1527" s="11">
        <f xml:space="preserve">    154100</f>
        <v>154100</v>
      </c>
      <c r="D1527" s="12">
        <f t="shared" si="24"/>
        <v>0</v>
      </c>
    </row>
    <row r="1528" spans="1:4" x14ac:dyDescent="0.35">
      <c r="A1528" s="11" t="s">
        <v>826</v>
      </c>
      <c r="B1528" s="11">
        <f xml:space="preserve">     32300</f>
        <v>32300</v>
      </c>
      <c r="D1528" s="12">
        <f t="shared" si="24"/>
        <v>0</v>
      </c>
    </row>
    <row r="1529" spans="1:4" x14ac:dyDescent="0.35">
      <c r="A1529" s="11" t="s">
        <v>425</v>
      </c>
      <c r="B1529" s="11">
        <f xml:space="preserve">     41900</f>
        <v>41900</v>
      </c>
      <c r="D1529" s="12">
        <f t="shared" si="24"/>
        <v>0</v>
      </c>
    </row>
    <row r="1530" spans="1:4" x14ac:dyDescent="0.35">
      <c r="A1530" s="11" t="s">
        <v>425</v>
      </c>
      <c r="B1530" s="11">
        <f xml:space="preserve">     39200</f>
        <v>39200</v>
      </c>
      <c r="D1530" s="12">
        <f t="shared" si="24"/>
        <v>0</v>
      </c>
    </row>
    <row r="1531" spans="1:4" x14ac:dyDescent="0.35">
      <c r="A1531" s="11" t="s">
        <v>333</v>
      </c>
      <c r="B1531" s="11">
        <f xml:space="preserve">      3100</f>
        <v>3100</v>
      </c>
      <c r="D1531" s="12">
        <f t="shared" si="24"/>
        <v>0</v>
      </c>
    </row>
    <row r="1532" spans="1:4" x14ac:dyDescent="0.35">
      <c r="A1532" s="11" t="s">
        <v>159</v>
      </c>
      <c r="B1532" s="11">
        <f xml:space="preserve">      2000</f>
        <v>2000</v>
      </c>
      <c r="D1532" s="12">
        <f t="shared" si="24"/>
        <v>0</v>
      </c>
    </row>
    <row r="1533" spans="1:4" x14ac:dyDescent="0.35">
      <c r="A1533" s="11" t="s">
        <v>1459</v>
      </c>
      <c r="B1533" s="11">
        <f xml:space="preserve">       950</f>
        <v>950</v>
      </c>
      <c r="D1533" s="12">
        <f t="shared" si="24"/>
        <v>0</v>
      </c>
    </row>
    <row r="1534" spans="1:4" x14ac:dyDescent="0.35">
      <c r="A1534" s="11" t="s">
        <v>1335</v>
      </c>
      <c r="B1534" s="11">
        <f xml:space="preserve">     21800</f>
        <v>21800</v>
      </c>
      <c r="D1534" s="12">
        <f t="shared" si="24"/>
        <v>0</v>
      </c>
    </row>
    <row r="1535" spans="1:4" x14ac:dyDescent="0.35">
      <c r="A1535" s="11" t="s">
        <v>1307</v>
      </c>
      <c r="B1535" s="11">
        <f xml:space="preserve">     13800</f>
        <v>13800</v>
      </c>
      <c r="D1535" s="12">
        <f t="shared" si="24"/>
        <v>0</v>
      </c>
    </row>
    <row r="1536" spans="1:4" x14ac:dyDescent="0.35">
      <c r="A1536" s="11" t="s">
        <v>1307</v>
      </c>
      <c r="B1536" s="11">
        <f xml:space="preserve">     12990</f>
        <v>12990</v>
      </c>
      <c r="D1536" s="12">
        <f t="shared" si="24"/>
        <v>0</v>
      </c>
    </row>
    <row r="1537" spans="1:4" x14ac:dyDescent="0.35">
      <c r="A1537" s="11" t="s">
        <v>923</v>
      </c>
      <c r="B1537" s="11">
        <f xml:space="preserve">     76600</f>
        <v>76600</v>
      </c>
      <c r="D1537" s="12">
        <f t="shared" si="24"/>
        <v>0</v>
      </c>
    </row>
    <row r="1538" spans="1:4" x14ac:dyDescent="0.35">
      <c r="A1538" s="11" t="s">
        <v>923</v>
      </c>
      <c r="B1538" s="11">
        <f xml:space="preserve">     73300</f>
        <v>73300</v>
      </c>
      <c r="D1538" s="12">
        <f t="shared" si="24"/>
        <v>0</v>
      </c>
    </row>
    <row r="1539" spans="1:4" x14ac:dyDescent="0.35">
      <c r="A1539" s="11" t="s">
        <v>1099</v>
      </c>
      <c r="B1539" s="11">
        <f xml:space="preserve">      3950</f>
        <v>3950</v>
      </c>
      <c r="D1539" s="12">
        <f t="shared" si="24"/>
        <v>0</v>
      </c>
    </row>
    <row r="1540" spans="1:4" x14ac:dyDescent="0.35">
      <c r="A1540" s="11" t="s">
        <v>1099</v>
      </c>
      <c r="B1540" s="11">
        <f xml:space="preserve">      3950</f>
        <v>3950</v>
      </c>
      <c r="D1540" s="12">
        <f t="shared" si="24"/>
        <v>0</v>
      </c>
    </row>
    <row r="1541" spans="1:4" x14ac:dyDescent="0.35">
      <c r="A1541" s="11" t="s">
        <v>751</v>
      </c>
      <c r="B1541" s="11">
        <f xml:space="preserve">     21900</f>
        <v>21900</v>
      </c>
      <c r="D1541" s="12">
        <f t="shared" ref="D1541:D1604" si="25">C1541*B1541</f>
        <v>0</v>
      </c>
    </row>
    <row r="1542" spans="1:4" x14ac:dyDescent="0.35">
      <c r="A1542" s="11" t="s">
        <v>1231</v>
      </c>
      <c r="B1542" s="11">
        <f xml:space="preserve">     12500</f>
        <v>12500</v>
      </c>
      <c r="D1542" s="12">
        <f t="shared" si="25"/>
        <v>0</v>
      </c>
    </row>
    <row r="1543" spans="1:4" x14ac:dyDescent="0.35">
      <c r="A1543" s="11" t="s">
        <v>1232</v>
      </c>
      <c r="B1543" s="11">
        <f xml:space="preserve">     11000</f>
        <v>11000</v>
      </c>
      <c r="D1543" s="12">
        <f t="shared" si="25"/>
        <v>0</v>
      </c>
    </row>
    <row r="1544" spans="1:4" x14ac:dyDescent="0.35">
      <c r="A1544" s="11" t="s">
        <v>1336</v>
      </c>
      <c r="B1544" s="11">
        <f xml:space="preserve">     27500</f>
        <v>27500</v>
      </c>
      <c r="D1544" s="12">
        <f t="shared" si="25"/>
        <v>0</v>
      </c>
    </row>
    <row r="1545" spans="1:4" x14ac:dyDescent="0.35">
      <c r="A1545" s="11" t="s">
        <v>1336</v>
      </c>
      <c r="B1545" s="11">
        <f xml:space="preserve">     25500</f>
        <v>25500</v>
      </c>
      <c r="D1545" s="12">
        <f t="shared" si="25"/>
        <v>0</v>
      </c>
    </row>
    <row r="1546" spans="1:4" x14ac:dyDescent="0.35">
      <c r="A1546" s="11" t="s">
        <v>398</v>
      </c>
      <c r="B1546" s="11">
        <f xml:space="preserve">     20800</f>
        <v>20800</v>
      </c>
      <c r="D1546" s="12">
        <f t="shared" si="25"/>
        <v>0</v>
      </c>
    </row>
    <row r="1547" spans="1:4" x14ac:dyDescent="0.35">
      <c r="A1547" s="11" t="s">
        <v>1237</v>
      </c>
      <c r="B1547" s="11">
        <f xml:space="preserve">     10800</f>
        <v>10800</v>
      </c>
      <c r="D1547" s="12">
        <f t="shared" si="25"/>
        <v>0</v>
      </c>
    </row>
    <row r="1548" spans="1:4" x14ac:dyDescent="0.35">
      <c r="A1548" s="11" t="s">
        <v>1411</v>
      </c>
      <c r="B1548" s="11">
        <f xml:space="preserve">     18800</f>
        <v>18800</v>
      </c>
      <c r="D1548" s="12">
        <f t="shared" si="25"/>
        <v>0</v>
      </c>
    </row>
    <row r="1549" spans="1:4" x14ac:dyDescent="0.35">
      <c r="A1549" s="11" t="s">
        <v>170</v>
      </c>
      <c r="B1549" s="11">
        <f xml:space="preserve">     15000</f>
        <v>15000</v>
      </c>
      <c r="D1549" s="12">
        <f t="shared" si="25"/>
        <v>0</v>
      </c>
    </row>
    <row r="1550" spans="1:4" x14ac:dyDescent="0.35">
      <c r="A1550" s="11" t="s">
        <v>432</v>
      </c>
      <c r="B1550" s="11">
        <f xml:space="preserve">      1050</f>
        <v>1050</v>
      </c>
      <c r="D1550" s="12">
        <f t="shared" si="25"/>
        <v>0</v>
      </c>
    </row>
    <row r="1551" spans="1:4" x14ac:dyDescent="0.35">
      <c r="A1551" s="11" t="s">
        <v>432</v>
      </c>
      <c r="B1551" s="11">
        <f xml:space="preserve">      1050</f>
        <v>1050</v>
      </c>
      <c r="D1551" s="12">
        <f t="shared" si="25"/>
        <v>0</v>
      </c>
    </row>
    <row r="1552" spans="1:4" x14ac:dyDescent="0.35">
      <c r="A1552" s="11" t="s">
        <v>272</v>
      </c>
      <c r="B1552" s="11">
        <f xml:space="preserve">     52900</f>
        <v>52900</v>
      </c>
      <c r="D1552" s="12">
        <f t="shared" si="25"/>
        <v>0</v>
      </c>
    </row>
    <row r="1553" spans="1:4" x14ac:dyDescent="0.35">
      <c r="A1553" s="11" t="s">
        <v>272</v>
      </c>
      <c r="B1553" s="11">
        <f xml:space="preserve">     50000</f>
        <v>50000</v>
      </c>
      <c r="D1553" s="12">
        <f t="shared" si="25"/>
        <v>0</v>
      </c>
    </row>
    <row r="1554" spans="1:4" x14ac:dyDescent="0.35">
      <c r="A1554" s="11" t="s">
        <v>1518</v>
      </c>
      <c r="B1554" s="11">
        <f xml:space="preserve">    128400</f>
        <v>128400</v>
      </c>
      <c r="D1554" s="12">
        <f t="shared" si="25"/>
        <v>0</v>
      </c>
    </row>
    <row r="1555" spans="1:4" x14ac:dyDescent="0.35">
      <c r="A1555" s="11" t="s">
        <v>1216</v>
      </c>
      <c r="B1555" s="11">
        <f xml:space="preserve">     51200</f>
        <v>51200</v>
      </c>
      <c r="D1555" s="12">
        <f t="shared" si="25"/>
        <v>0</v>
      </c>
    </row>
    <row r="1556" spans="1:4" x14ac:dyDescent="0.35">
      <c r="A1556" s="11" t="s">
        <v>1264</v>
      </c>
      <c r="B1556" s="11">
        <f xml:space="preserve">     16900</f>
        <v>16900</v>
      </c>
      <c r="D1556" s="12">
        <f t="shared" si="25"/>
        <v>0</v>
      </c>
    </row>
    <row r="1557" spans="1:4" x14ac:dyDescent="0.35">
      <c r="A1557" s="11" t="s">
        <v>713</v>
      </c>
      <c r="B1557" s="11">
        <f xml:space="preserve">      7400</f>
        <v>7400</v>
      </c>
      <c r="D1557" s="12">
        <f t="shared" si="25"/>
        <v>0</v>
      </c>
    </row>
    <row r="1558" spans="1:4" x14ac:dyDescent="0.35">
      <c r="A1558" s="11" t="s">
        <v>1100</v>
      </c>
      <c r="B1558" s="11">
        <f xml:space="preserve">      6200</f>
        <v>6200</v>
      </c>
      <c r="D1558" s="12">
        <f t="shared" si="25"/>
        <v>0</v>
      </c>
    </row>
    <row r="1559" spans="1:4" x14ac:dyDescent="0.35">
      <c r="A1559" s="11" t="s">
        <v>1549</v>
      </c>
      <c r="B1559" s="11">
        <f xml:space="preserve">     15000</f>
        <v>15000</v>
      </c>
      <c r="D1559" s="12">
        <f t="shared" si="25"/>
        <v>0</v>
      </c>
    </row>
    <row r="1560" spans="1:4" x14ac:dyDescent="0.35">
      <c r="A1560" s="11" t="s">
        <v>1519</v>
      </c>
      <c r="B1560" s="11">
        <f xml:space="preserve">     14900</f>
        <v>14900</v>
      </c>
      <c r="D1560" s="12">
        <f t="shared" si="25"/>
        <v>0</v>
      </c>
    </row>
    <row r="1561" spans="1:4" x14ac:dyDescent="0.35">
      <c r="A1561" s="11" t="s">
        <v>1464</v>
      </c>
      <c r="B1561" s="11">
        <f xml:space="preserve">     39990</f>
        <v>39990</v>
      </c>
      <c r="D1561" s="12">
        <f t="shared" si="25"/>
        <v>0</v>
      </c>
    </row>
    <row r="1562" spans="1:4" x14ac:dyDescent="0.35">
      <c r="A1562" s="11" t="s">
        <v>1159</v>
      </c>
      <c r="B1562" s="11">
        <f xml:space="preserve">     33700</f>
        <v>33700</v>
      </c>
      <c r="D1562" s="12">
        <f t="shared" si="25"/>
        <v>0</v>
      </c>
    </row>
    <row r="1563" spans="1:4" x14ac:dyDescent="0.35">
      <c r="A1563" s="11" t="s">
        <v>530</v>
      </c>
      <c r="B1563" s="11">
        <f xml:space="preserve">     43300</f>
        <v>43300</v>
      </c>
      <c r="D1563" s="12">
        <f t="shared" si="25"/>
        <v>0</v>
      </c>
    </row>
    <row r="1564" spans="1:4" x14ac:dyDescent="0.35">
      <c r="A1564" s="11" t="s">
        <v>530</v>
      </c>
      <c r="B1564" s="11">
        <f xml:space="preserve">     54990</f>
        <v>54990</v>
      </c>
      <c r="D1564" s="12">
        <f t="shared" si="25"/>
        <v>0</v>
      </c>
    </row>
    <row r="1565" spans="1:4" x14ac:dyDescent="0.35">
      <c r="A1565" s="11" t="s">
        <v>531</v>
      </c>
      <c r="B1565" s="11">
        <f xml:space="preserve">     54990</f>
        <v>54990</v>
      </c>
      <c r="D1565" s="12">
        <f t="shared" si="25"/>
        <v>0</v>
      </c>
    </row>
    <row r="1566" spans="1:4" x14ac:dyDescent="0.35">
      <c r="A1566" s="11" t="s">
        <v>1175</v>
      </c>
      <c r="B1566" s="11">
        <f xml:space="preserve">     36990</f>
        <v>36990</v>
      </c>
      <c r="D1566" s="12">
        <f t="shared" si="25"/>
        <v>0</v>
      </c>
    </row>
    <row r="1567" spans="1:4" x14ac:dyDescent="0.35">
      <c r="A1567" s="11" t="s">
        <v>334</v>
      </c>
      <c r="B1567" s="11">
        <f xml:space="preserve">     18900</f>
        <v>18900</v>
      </c>
      <c r="D1567" s="12">
        <f t="shared" si="25"/>
        <v>0</v>
      </c>
    </row>
    <row r="1568" spans="1:4" x14ac:dyDescent="0.35">
      <c r="A1568" s="11" t="s">
        <v>561</v>
      </c>
      <c r="B1568" s="11">
        <f xml:space="preserve">     34500</f>
        <v>34500</v>
      </c>
      <c r="D1568" s="12">
        <f t="shared" si="25"/>
        <v>0</v>
      </c>
    </row>
    <row r="1569" spans="1:4" x14ac:dyDescent="0.35">
      <c r="A1569" s="11" t="s">
        <v>1049</v>
      </c>
      <c r="B1569" s="11">
        <f xml:space="preserve">     73500</f>
        <v>73500</v>
      </c>
      <c r="D1569" s="12">
        <f t="shared" si="25"/>
        <v>0</v>
      </c>
    </row>
    <row r="1570" spans="1:4" x14ac:dyDescent="0.35">
      <c r="A1570" s="11" t="s">
        <v>120</v>
      </c>
      <c r="B1570" s="11">
        <f xml:space="preserve">     73500</f>
        <v>73500</v>
      </c>
      <c r="D1570" s="12">
        <f t="shared" si="25"/>
        <v>0</v>
      </c>
    </row>
    <row r="1571" spans="1:4" x14ac:dyDescent="0.35">
      <c r="A1571" s="11" t="s">
        <v>1117</v>
      </c>
      <c r="B1571" s="11">
        <f xml:space="preserve">     43300</f>
        <v>43300</v>
      </c>
      <c r="D1571" s="12">
        <f t="shared" si="25"/>
        <v>0</v>
      </c>
    </row>
    <row r="1572" spans="1:4" x14ac:dyDescent="0.35">
      <c r="A1572" s="11" t="s">
        <v>256</v>
      </c>
      <c r="B1572" s="11">
        <f xml:space="preserve">     33200</f>
        <v>33200</v>
      </c>
      <c r="D1572" s="12">
        <f t="shared" si="25"/>
        <v>0</v>
      </c>
    </row>
    <row r="1573" spans="1:4" x14ac:dyDescent="0.35">
      <c r="A1573" s="11" t="s">
        <v>70</v>
      </c>
      <c r="B1573" s="11">
        <f xml:space="preserve">     32200</f>
        <v>32200</v>
      </c>
      <c r="D1573" s="12">
        <f t="shared" si="25"/>
        <v>0</v>
      </c>
    </row>
    <row r="1574" spans="1:4" x14ac:dyDescent="0.35">
      <c r="A1574" s="11" t="s">
        <v>70</v>
      </c>
      <c r="B1574" s="11">
        <f xml:space="preserve">     31100</f>
        <v>31100</v>
      </c>
      <c r="D1574" s="12">
        <f t="shared" si="25"/>
        <v>0</v>
      </c>
    </row>
    <row r="1575" spans="1:4" x14ac:dyDescent="0.35">
      <c r="A1575" s="11" t="s">
        <v>1050</v>
      </c>
      <c r="B1575" s="11">
        <f xml:space="preserve">     46800</f>
        <v>46800</v>
      </c>
      <c r="D1575" s="12">
        <f t="shared" si="25"/>
        <v>0</v>
      </c>
    </row>
    <row r="1576" spans="1:4" x14ac:dyDescent="0.35">
      <c r="A1576" s="11" t="s">
        <v>1118</v>
      </c>
      <c r="B1576" s="11">
        <f xml:space="preserve">     50990</f>
        <v>50990</v>
      </c>
      <c r="D1576" s="12">
        <f t="shared" si="25"/>
        <v>0</v>
      </c>
    </row>
    <row r="1577" spans="1:4" x14ac:dyDescent="0.35">
      <c r="A1577" s="11" t="s">
        <v>1118</v>
      </c>
      <c r="B1577" s="11">
        <f xml:space="preserve">     50990</f>
        <v>50990</v>
      </c>
      <c r="D1577" s="12">
        <f t="shared" si="25"/>
        <v>0</v>
      </c>
    </row>
    <row r="1578" spans="1:4" x14ac:dyDescent="0.35">
      <c r="A1578" s="11" t="s">
        <v>1520</v>
      </c>
      <c r="B1578" s="11">
        <f xml:space="preserve">     30990</f>
        <v>30990</v>
      </c>
      <c r="D1578" s="12">
        <f t="shared" si="25"/>
        <v>0</v>
      </c>
    </row>
    <row r="1579" spans="1:4" x14ac:dyDescent="0.35">
      <c r="A1579" s="11" t="s">
        <v>924</v>
      </c>
      <c r="B1579" s="11">
        <f xml:space="preserve">     12990</f>
        <v>12990</v>
      </c>
      <c r="D1579" s="12">
        <f t="shared" si="25"/>
        <v>0</v>
      </c>
    </row>
    <row r="1580" spans="1:4" x14ac:dyDescent="0.35">
      <c r="A1580" s="11" t="s">
        <v>871</v>
      </c>
      <c r="B1580" s="11">
        <f xml:space="preserve">     41800</f>
        <v>41800</v>
      </c>
      <c r="D1580" s="12">
        <f t="shared" si="25"/>
        <v>0</v>
      </c>
    </row>
    <row r="1581" spans="1:4" x14ac:dyDescent="0.35">
      <c r="A1581" s="11" t="s">
        <v>982</v>
      </c>
      <c r="B1581" s="11">
        <f xml:space="preserve">       750</f>
        <v>750</v>
      </c>
      <c r="D1581" s="12">
        <f t="shared" si="25"/>
        <v>0</v>
      </c>
    </row>
    <row r="1582" spans="1:4" x14ac:dyDescent="0.35">
      <c r="A1582" s="11" t="s">
        <v>735</v>
      </c>
      <c r="B1582" s="11">
        <f xml:space="preserve">     52200</f>
        <v>52200</v>
      </c>
      <c r="D1582" s="12">
        <f t="shared" si="25"/>
        <v>0</v>
      </c>
    </row>
    <row r="1583" spans="1:4" x14ac:dyDescent="0.35">
      <c r="A1583" s="11" t="s">
        <v>1016</v>
      </c>
      <c r="B1583" s="11">
        <f xml:space="preserve">     38000</f>
        <v>38000</v>
      </c>
      <c r="D1583" s="12">
        <f t="shared" si="25"/>
        <v>0</v>
      </c>
    </row>
    <row r="1584" spans="1:4" x14ac:dyDescent="0.35">
      <c r="A1584" s="11" t="s">
        <v>714</v>
      </c>
      <c r="B1584" s="11">
        <f xml:space="preserve">      2800</f>
        <v>2800</v>
      </c>
      <c r="D1584" s="12">
        <f t="shared" si="25"/>
        <v>0</v>
      </c>
    </row>
    <row r="1585" spans="1:4" x14ac:dyDescent="0.35">
      <c r="A1585" s="11" t="s">
        <v>1521</v>
      </c>
      <c r="B1585" s="11">
        <f xml:space="preserve">      2400</f>
        <v>2400</v>
      </c>
      <c r="D1585" s="12">
        <f t="shared" si="25"/>
        <v>0</v>
      </c>
    </row>
    <row r="1586" spans="1:4" x14ac:dyDescent="0.35">
      <c r="A1586" s="11" t="s">
        <v>809</v>
      </c>
      <c r="B1586" s="11">
        <f xml:space="preserve">      1950</f>
        <v>1950</v>
      </c>
      <c r="D1586" s="12">
        <f t="shared" si="25"/>
        <v>0</v>
      </c>
    </row>
    <row r="1587" spans="1:4" x14ac:dyDescent="0.35">
      <c r="A1587" s="11" t="s">
        <v>480</v>
      </c>
      <c r="B1587" s="11">
        <f xml:space="preserve">      7600</f>
        <v>7600</v>
      </c>
      <c r="D1587" s="12">
        <f t="shared" si="25"/>
        <v>0</v>
      </c>
    </row>
    <row r="1588" spans="1:4" x14ac:dyDescent="0.35">
      <c r="A1588" s="11" t="s">
        <v>1522</v>
      </c>
      <c r="B1588" s="11">
        <f xml:space="preserve">      4900</f>
        <v>4900</v>
      </c>
      <c r="D1588" s="12">
        <f t="shared" si="25"/>
        <v>0</v>
      </c>
    </row>
    <row r="1589" spans="1:4" x14ac:dyDescent="0.35">
      <c r="A1589" s="11" t="s">
        <v>475</v>
      </c>
      <c r="B1589" s="11">
        <f xml:space="preserve">      3000</f>
        <v>3000</v>
      </c>
      <c r="D1589" s="12">
        <f t="shared" si="25"/>
        <v>0</v>
      </c>
    </row>
    <row r="1590" spans="1:4" x14ac:dyDescent="0.35">
      <c r="A1590" s="11" t="s">
        <v>349</v>
      </c>
      <c r="B1590" s="11">
        <f xml:space="preserve">     28500</f>
        <v>28500</v>
      </c>
      <c r="D1590" s="12">
        <f t="shared" si="25"/>
        <v>0</v>
      </c>
    </row>
    <row r="1591" spans="1:4" x14ac:dyDescent="0.35">
      <c r="A1591" s="11" t="s">
        <v>349</v>
      </c>
      <c r="B1591" s="11">
        <f xml:space="preserve">     23200</f>
        <v>23200</v>
      </c>
      <c r="D1591" s="12">
        <f t="shared" si="25"/>
        <v>0</v>
      </c>
    </row>
    <row r="1592" spans="1:4" x14ac:dyDescent="0.35">
      <c r="A1592" s="11" t="s">
        <v>65</v>
      </c>
      <c r="B1592" s="11">
        <f xml:space="preserve">     50000</f>
        <v>50000</v>
      </c>
      <c r="D1592" s="12">
        <f t="shared" si="25"/>
        <v>0</v>
      </c>
    </row>
    <row r="1593" spans="1:4" x14ac:dyDescent="0.35">
      <c r="A1593" s="11" t="s">
        <v>65</v>
      </c>
      <c r="B1593" s="11">
        <f xml:space="preserve">     50000</f>
        <v>50000</v>
      </c>
      <c r="D1593" s="12">
        <f t="shared" si="25"/>
        <v>0</v>
      </c>
    </row>
    <row r="1594" spans="1:4" x14ac:dyDescent="0.35">
      <c r="A1594" s="11" t="s">
        <v>1217</v>
      </c>
      <c r="B1594" s="11">
        <f xml:space="preserve">      5600</f>
        <v>5600</v>
      </c>
      <c r="D1594" s="12">
        <f t="shared" si="25"/>
        <v>0</v>
      </c>
    </row>
    <row r="1595" spans="1:4" x14ac:dyDescent="0.35">
      <c r="A1595" s="11" t="s">
        <v>1337</v>
      </c>
      <c r="B1595" s="11">
        <f xml:space="preserve">     15000</f>
        <v>15000</v>
      </c>
      <c r="D1595" s="12">
        <f t="shared" si="25"/>
        <v>0</v>
      </c>
    </row>
    <row r="1596" spans="1:4" x14ac:dyDescent="0.35">
      <c r="A1596" s="11" t="s">
        <v>854</v>
      </c>
      <c r="B1596" s="11">
        <f xml:space="preserve">     99900</f>
        <v>99900</v>
      </c>
      <c r="D1596" s="12">
        <f t="shared" si="25"/>
        <v>0</v>
      </c>
    </row>
    <row r="1597" spans="1:4" x14ac:dyDescent="0.35">
      <c r="A1597" s="11" t="s">
        <v>1443</v>
      </c>
      <c r="B1597" s="11">
        <f xml:space="preserve">    126700</f>
        <v>126700</v>
      </c>
      <c r="D1597" s="12">
        <f t="shared" si="25"/>
        <v>0</v>
      </c>
    </row>
    <row r="1598" spans="1:4" x14ac:dyDescent="0.35">
      <c r="A1598" s="11" t="s">
        <v>637</v>
      </c>
      <c r="B1598" s="11">
        <f xml:space="preserve">     44200</f>
        <v>44200</v>
      </c>
      <c r="D1598" s="12">
        <f t="shared" si="25"/>
        <v>0</v>
      </c>
    </row>
    <row r="1599" spans="1:4" x14ac:dyDescent="0.35">
      <c r="A1599" s="11" t="s">
        <v>637</v>
      </c>
      <c r="B1599" s="11">
        <f xml:space="preserve">     43600</f>
        <v>43600</v>
      </c>
      <c r="D1599" s="12">
        <f t="shared" si="25"/>
        <v>0</v>
      </c>
    </row>
    <row r="1600" spans="1:4" x14ac:dyDescent="0.35">
      <c r="A1600" s="11" t="s">
        <v>637</v>
      </c>
      <c r="B1600" s="11">
        <f xml:space="preserve">     42900</f>
        <v>42900</v>
      </c>
      <c r="D1600" s="12">
        <f t="shared" si="25"/>
        <v>0</v>
      </c>
    </row>
    <row r="1601" spans="1:4" x14ac:dyDescent="0.35">
      <c r="A1601" s="11" t="s">
        <v>1308</v>
      </c>
      <c r="B1601" s="11">
        <f xml:space="preserve">     54990</f>
        <v>54990</v>
      </c>
      <c r="D1601" s="12">
        <f t="shared" si="25"/>
        <v>0</v>
      </c>
    </row>
    <row r="1602" spans="1:4" x14ac:dyDescent="0.35">
      <c r="A1602" s="11" t="s">
        <v>75</v>
      </c>
      <c r="B1602" s="11">
        <f xml:space="preserve">     45000</f>
        <v>45000</v>
      </c>
      <c r="D1602" s="12">
        <f t="shared" si="25"/>
        <v>0</v>
      </c>
    </row>
    <row r="1603" spans="1:4" x14ac:dyDescent="0.35">
      <c r="A1603" s="11" t="s">
        <v>279</v>
      </c>
      <c r="B1603" s="11">
        <f xml:space="preserve">    116300</f>
        <v>116300</v>
      </c>
      <c r="D1603" s="12">
        <f t="shared" si="25"/>
        <v>0</v>
      </c>
    </row>
    <row r="1604" spans="1:4" x14ac:dyDescent="0.35">
      <c r="A1604" s="11" t="s">
        <v>130</v>
      </c>
      <c r="B1604" s="11">
        <f xml:space="preserve">     80800</f>
        <v>80800</v>
      </c>
      <c r="D1604" s="12">
        <f t="shared" si="25"/>
        <v>0</v>
      </c>
    </row>
    <row r="1605" spans="1:4" x14ac:dyDescent="0.35">
      <c r="A1605" s="11" t="s">
        <v>131</v>
      </c>
      <c r="B1605" s="11">
        <f xml:space="preserve">     70900</f>
        <v>70900</v>
      </c>
      <c r="D1605" s="12">
        <f t="shared" ref="D1605:D1668" si="26">C1605*B1605</f>
        <v>0</v>
      </c>
    </row>
    <row r="1606" spans="1:4" x14ac:dyDescent="0.35">
      <c r="A1606" s="11" t="s">
        <v>587</v>
      </c>
      <c r="B1606" s="11">
        <f xml:space="preserve">      4500</f>
        <v>4500</v>
      </c>
      <c r="D1606" s="12">
        <f t="shared" si="26"/>
        <v>0</v>
      </c>
    </row>
    <row r="1607" spans="1:4" x14ac:dyDescent="0.35">
      <c r="A1607" s="11" t="s">
        <v>1160</v>
      </c>
      <c r="B1607" s="11">
        <f xml:space="preserve">     45900</f>
        <v>45900</v>
      </c>
      <c r="D1607" s="12">
        <f t="shared" si="26"/>
        <v>0</v>
      </c>
    </row>
    <row r="1608" spans="1:4" x14ac:dyDescent="0.35">
      <c r="A1608" s="11" t="s">
        <v>1160</v>
      </c>
      <c r="B1608" s="11">
        <f xml:space="preserve">     45900</f>
        <v>45900</v>
      </c>
      <c r="D1608" s="12">
        <f t="shared" si="26"/>
        <v>0</v>
      </c>
    </row>
    <row r="1609" spans="1:4" x14ac:dyDescent="0.35">
      <c r="A1609" s="11" t="s">
        <v>300</v>
      </c>
      <c r="B1609" s="11">
        <f xml:space="preserve">     33500</f>
        <v>33500</v>
      </c>
      <c r="D1609" s="12">
        <f t="shared" si="26"/>
        <v>0</v>
      </c>
    </row>
    <row r="1610" spans="1:4" x14ac:dyDescent="0.35">
      <c r="A1610" s="11" t="s">
        <v>1539</v>
      </c>
      <c r="B1610" s="11">
        <f xml:space="preserve">     39100</f>
        <v>39100</v>
      </c>
      <c r="D1610" s="12">
        <f t="shared" si="26"/>
        <v>0</v>
      </c>
    </row>
    <row r="1611" spans="1:4" x14ac:dyDescent="0.35">
      <c r="A1611" s="11" t="s">
        <v>134</v>
      </c>
      <c r="B1611" s="11">
        <f xml:space="preserve">     24100</f>
        <v>24100</v>
      </c>
      <c r="D1611" s="12">
        <f t="shared" si="26"/>
        <v>0</v>
      </c>
    </row>
    <row r="1612" spans="1:4" x14ac:dyDescent="0.35">
      <c r="A1612" s="11" t="s">
        <v>1523</v>
      </c>
      <c r="B1612" s="11">
        <f xml:space="preserve">     28990</f>
        <v>28990</v>
      </c>
      <c r="D1612" s="12">
        <f t="shared" si="26"/>
        <v>0</v>
      </c>
    </row>
    <row r="1613" spans="1:4" x14ac:dyDescent="0.35">
      <c r="A1613" s="11" t="s">
        <v>1309</v>
      </c>
      <c r="B1613" s="11">
        <f xml:space="preserve">     44400</f>
        <v>44400</v>
      </c>
      <c r="D1613" s="12">
        <f t="shared" si="26"/>
        <v>0</v>
      </c>
    </row>
    <row r="1614" spans="1:4" x14ac:dyDescent="0.35">
      <c r="A1614" s="11" t="s">
        <v>112</v>
      </c>
      <c r="B1614" s="11">
        <f xml:space="preserve">     40900</f>
        <v>40900</v>
      </c>
      <c r="D1614" s="12">
        <f t="shared" si="26"/>
        <v>0</v>
      </c>
    </row>
    <row r="1615" spans="1:4" x14ac:dyDescent="0.35">
      <c r="A1615" s="11" t="s">
        <v>1218</v>
      </c>
      <c r="B1615" s="11">
        <f xml:space="preserve">     13800</f>
        <v>13800</v>
      </c>
      <c r="D1615" s="12">
        <f t="shared" si="26"/>
        <v>0</v>
      </c>
    </row>
    <row r="1616" spans="1:4" x14ac:dyDescent="0.35">
      <c r="A1616" s="11" t="s">
        <v>430</v>
      </c>
      <c r="B1616" s="11">
        <f xml:space="preserve">     68200</f>
        <v>68200</v>
      </c>
      <c r="D1616" s="12">
        <f t="shared" si="26"/>
        <v>0</v>
      </c>
    </row>
    <row r="1617" spans="1:4" x14ac:dyDescent="0.35">
      <c r="A1617" s="11" t="s">
        <v>430</v>
      </c>
      <c r="B1617" s="11">
        <f xml:space="preserve">     64800</f>
        <v>64800</v>
      </c>
      <c r="D1617" s="12">
        <f t="shared" si="26"/>
        <v>0</v>
      </c>
    </row>
    <row r="1618" spans="1:4" x14ac:dyDescent="0.35">
      <c r="A1618" s="11" t="s">
        <v>430</v>
      </c>
      <c r="B1618" s="11">
        <f xml:space="preserve">     64800</f>
        <v>64800</v>
      </c>
      <c r="D1618" s="12">
        <f t="shared" si="26"/>
        <v>0</v>
      </c>
    </row>
    <row r="1619" spans="1:4" x14ac:dyDescent="0.35">
      <c r="A1619" s="11" t="s">
        <v>901</v>
      </c>
      <c r="B1619" s="11">
        <f xml:space="preserve">     87990</f>
        <v>87990</v>
      </c>
      <c r="D1619" s="12">
        <f t="shared" si="26"/>
        <v>0</v>
      </c>
    </row>
    <row r="1620" spans="1:4" x14ac:dyDescent="0.35">
      <c r="A1620" s="11" t="s">
        <v>1265</v>
      </c>
      <c r="B1620" s="11">
        <f xml:space="preserve">     66300</f>
        <v>66300</v>
      </c>
      <c r="D1620" s="12">
        <f t="shared" si="26"/>
        <v>0</v>
      </c>
    </row>
    <row r="1621" spans="1:4" x14ac:dyDescent="0.35">
      <c r="A1621" s="11" t="s">
        <v>338</v>
      </c>
      <c r="B1621" s="11">
        <f xml:space="preserve">     25900</f>
        <v>25900</v>
      </c>
      <c r="D1621" s="12">
        <f t="shared" si="26"/>
        <v>0</v>
      </c>
    </row>
    <row r="1622" spans="1:4" x14ac:dyDescent="0.35">
      <c r="A1622" s="11" t="s">
        <v>338</v>
      </c>
      <c r="B1622" s="11">
        <f xml:space="preserve">     25800</f>
        <v>25800</v>
      </c>
      <c r="D1622" s="12">
        <f t="shared" si="26"/>
        <v>0</v>
      </c>
    </row>
    <row r="1623" spans="1:4" x14ac:dyDescent="0.35">
      <c r="A1623" s="11" t="s">
        <v>532</v>
      </c>
      <c r="B1623" s="11">
        <f xml:space="preserve">     40600</f>
        <v>40600</v>
      </c>
      <c r="D1623" s="12">
        <f t="shared" si="26"/>
        <v>0</v>
      </c>
    </row>
    <row r="1624" spans="1:4" x14ac:dyDescent="0.35">
      <c r="A1624" s="11" t="s">
        <v>532</v>
      </c>
      <c r="B1624" s="11">
        <f xml:space="preserve">     40400</f>
        <v>40400</v>
      </c>
      <c r="D1624" s="12">
        <f t="shared" si="26"/>
        <v>0</v>
      </c>
    </row>
    <row r="1625" spans="1:4" x14ac:dyDescent="0.35">
      <c r="A1625" s="11" t="s">
        <v>932</v>
      </c>
      <c r="B1625" s="11">
        <f xml:space="preserve">     59500</f>
        <v>59500</v>
      </c>
      <c r="D1625" s="12">
        <f t="shared" si="26"/>
        <v>0</v>
      </c>
    </row>
    <row r="1626" spans="1:4" x14ac:dyDescent="0.35">
      <c r="A1626" s="11" t="s">
        <v>932</v>
      </c>
      <c r="B1626" s="11">
        <f xml:space="preserve">     57300</f>
        <v>57300</v>
      </c>
      <c r="D1626" s="12">
        <f t="shared" si="26"/>
        <v>0</v>
      </c>
    </row>
    <row r="1627" spans="1:4" x14ac:dyDescent="0.35">
      <c r="A1627" s="11" t="s">
        <v>562</v>
      </c>
      <c r="B1627" s="11">
        <f xml:space="preserve">     62700</f>
        <v>62700</v>
      </c>
      <c r="D1627" s="12">
        <f t="shared" si="26"/>
        <v>0</v>
      </c>
    </row>
    <row r="1628" spans="1:4" x14ac:dyDescent="0.35">
      <c r="A1628" s="11" t="s">
        <v>593</v>
      </c>
      <c r="B1628" s="11">
        <f xml:space="preserve">     42500</f>
        <v>42500</v>
      </c>
      <c r="D1628" s="12">
        <f t="shared" si="26"/>
        <v>0</v>
      </c>
    </row>
    <row r="1629" spans="1:4" x14ac:dyDescent="0.35">
      <c r="A1629" s="11" t="s">
        <v>593</v>
      </c>
      <c r="B1629" s="11">
        <f xml:space="preserve">     41700</f>
        <v>41700</v>
      </c>
      <c r="D1629" s="12">
        <f t="shared" si="26"/>
        <v>0</v>
      </c>
    </row>
    <row r="1630" spans="1:4" x14ac:dyDescent="0.35">
      <c r="A1630" s="11" t="s">
        <v>29</v>
      </c>
      <c r="B1630" s="11">
        <f xml:space="preserve">     50900</f>
        <v>50900</v>
      </c>
      <c r="D1630" s="12">
        <f t="shared" si="26"/>
        <v>0</v>
      </c>
    </row>
    <row r="1631" spans="1:4" x14ac:dyDescent="0.35">
      <c r="A1631" s="11" t="s">
        <v>1338</v>
      </c>
      <c r="B1631" s="11">
        <f xml:space="preserve">     63500</f>
        <v>63500</v>
      </c>
      <c r="D1631" s="12">
        <f t="shared" si="26"/>
        <v>0</v>
      </c>
    </row>
    <row r="1632" spans="1:4" x14ac:dyDescent="0.35">
      <c r="A1632" s="11" t="s">
        <v>1339</v>
      </c>
      <c r="B1632" s="11">
        <f xml:space="preserve">     63500</f>
        <v>63500</v>
      </c>
      <c r="D1632" s="12">
        <f t="shared" si="26"/>
        <v>0</v>
      </c>
    </row>
    <row r="1633" spans="1:4" x14ac:dyDescent="0.35">
      <c r="A1633" s="11" t="s">
        <v>1051</v>
      </c>
      <c r="B1633" s="11">
        <f xml:space="preserve">     18500</f>
        <v>18500</v>
      </c>
      <c r="D1633" s="12">
        <f t="shared" si="26"/>
        <v>0</v>
      </c>
    </row>
    <row r="1634" spans="1:4" x14ac:dyDescent="0.35">
      <c r="A1634" s="11" t="s">
        <v>316</v>
      </c>
      <c r="B1634" s="11">
        <f xml:space="preserve">     11550</f>
        <v>11550</v>
      </c>
      <c r="D1634" s="12">
        <f t="shared" si="26"/>
        <v>0</v>
      </c>
    </row>
    <row r="1635" spans="1:4" x14ac:dyDescent="0.35">
      <c r="A1635" s="11" t="s">
        <v>810</v>
      </c>
      <c r="B1635" s="11">
        <f xml:space="preserve">    115900</f>
        <v>115900</v>
      </c>
      <c r="D1635" s="12">
        <f t="shared" si="26"/>
        <v>0</v>
      </c>
    </row>
    <row r="1636" spans="1:4" x14ac:dyDescent="0.35">
      <c r="A1636" s="11" t="s">
        <v>364</v>
      </c>
      <c r="B1636" s="11">
        <f xml:space="preserve">     80800</f>
        <v>80800</v>
      </c>
      <c r="D1636" s="12">
        <f t="shared" si="26"/>
        <v>0</v>
      </c>
    </row>
    <row r="1637" spans="1:4" x14ac:dyDescent="0.35">
      <c r="A1637" s="11" t="s">
        <v>771</v>
      </c>
      <c r="B1637" s="11">
        <f xml:space="preserve">     52700</f>
        <v>52700</v>
      </c>
      <c r="D1637" s="12">
        <f t="shared" si="26"/>
        <v>0</v>
      </c>
    </row>
    <row r="1638" spans="1:4" x14ac:dyDescent="0.35">
      <c r="A1638" s="11" t="s">
        <v>614</v>
      </c>
      <c r="B1638" s="11">
        <f xml:space="preserve">     10300</f>
        <v>10300</v>
      </c>
      <c r="D1638" s="12">
        <f t="shared" si="26"/>
        <v>0</v>
      </c>
    </row>
    <row r="1639" spans="1:4" x14ac:dyDescent="0.35">
      <c r="A1639" s="11" t="s">
        <v>614</v>
      </c>
      <c r="B1639" s="11">
        <f xml:space="preserve">     10500</f>
        <v>10500</v>
      </c>
      <c r="D1639" s="12">
        <f t="shared" si="26"/>
        <v>0</v>
      </c>
    </row>
    <row r="1640" spans="1:4" x14ac:dyDescent="0.35">
      <c r="A1640" s="11" t="s">
        <v>752</v>
      </c>
      <c r="B1640" s="11">
        <f xml:space="preserve">      4900</f>
        <v>4900</v>
      </c>
      <c r="D1640" s="12">
        <f t="shared" si="26"/>
        <v>0</v>
      </c>
    </row>
    <row r="1641" spans="1:4" x14ac:dyDescent="0.35">
      <c r="A1641" s="11" t="s">
        <v>1176</v>
      </c>
      <c r="B1641" s="11">
        <f xml:space="preserve">     52600</f>
        <v>52600</v>
      </c>
      <c r="D1641" s="12">
        <f t="shared" si="26"/>
        <v>0</v>
      </c>
    </row>
    <row r="1642" spans="1:4" x14ac:dyDescent="0.35">
      <c r="A1642" s="11" t="s">
        <v>426</v>
      </c>
      <c r="B1642" s="11">
        <f xml:space="preserve">     33400</f>
        <v>33400</v>
      </c>
      <c r="D1642" s="12">
        <f t="shared" si="26"/>
        <v>0</v>
      </c>
    </row>
    <row r="1643" spans="1:4" x14ac:dyDescent="0.35">
      <c r="A1643" s="11" t="s">
        <v>426</v>
      </c>
      <c r="B1643" s="11">
        <f xml:space="preserve">     31500</f>
        <v>31500</v>
      </c>
      <c r="D1643" s="12">
        <f t="shared" si="26"/>
        <v>0</v>
      </c>
    </row>
    <row r="1644" spans="1:4" x14ac:dyDescent="0.35">
      <c r="A1644" s="11" t="s">
        <v>693</v>
      </c>
      <c r="B1644" s="11">
        <f xml:space="preserve">    101900</f>
        <v>101900</v>
      </c>
      <c r="D1644" s="12">
        <f t="shared" si="26"/>
        <v>0</v>
      </c>
    </row>
    <row r="1645" spans="1:4" x14ac:dyDescent="0.35">
      <c r="A1645" s="11" t="s">
        <v>693</v>
      </c>
      <c r="B1645" s="11">
        <f xml:space="preserve">     99900</f>
        <v>99900</v>
      </c>
      <c r="D1645" s="12">
        <f t="shared" si="26"/>
        <v>0</v>
      </c>
    </row>
    <row r="1646" spans="1:4" x14ac:dyDescent="0.35">
      <c r="A1646" s="11" t="s">
        <v>30</v>
      </c>
      <c r="B1646" s="11">
        <f xml:space="preserve">     29000</f>
        <v>29000</v>
      </c>
      <c r="D1646" s="12">
        <f t="shared" si="26"/>
        <v>0</v>
      </c>
    </row>
    <row r="1647" spans="1:4" x14ac:dyDescent="0.35">
      <c r="A1647" s="11" t="s">
        <v>436</v>
      </c>
      <c r="B1647" s="11">
        <f xml:space="preserve">     33600</f>
        <v>33600</v>
      </c>
      <c r="D1647" s="12">
        <f t="shared" si="26"/>
        <v>0</v>
      </c>
    </row>
    <row r="1648" spans="1:4" x14ac:dyDescent="0.35">
      <c r="A1648" s="11" t="s">
        <v>1340</v>
      </c>
      <c r="B1648" s="11">
        <f xml:space="preserve">     25800</f>
        <v>25800</v>
      </c>
      <c r="D1648" s="12">
        <f t="shared" si="26"/>
        <v>0</v>
      </c>
    </row>
    <row r="1649" spans="1:4" x14ac:dyDescent="0.35">
      <c r="A1649" s="11" t="s">
        <v>481</v>
      </c>
      <c r="B1649" s="11">
        <f xml:space="preserve">     34800</f>
        <v>34800</v>
      </c>
      <c r="D1649" s="12">
        <f t="shared" si="26"/>
        <v>0</v>
      </c>
    </row>
    <row r="1650" spans="1:4" x14ac:dyDescent="0.35">
      <c r="A1650" s="11" t="s">
        <v>1393</v>
      </c>
      <c r="B1650" s="11">
        <f xml:space="preserve">     21200</f>
        <v>21200</v>
      </c>
      <c r="D1650" s="12">
        <f t="shared" si="26"/>
        <v>0</v>
      </c>
    </row>
    <row r="1651" spans="1:4" x14ac:dyDescent="0.35">
      <c r="A1651" s="11" t="s">
        <v>983</v>
      </c>
      <c r="B1651" s="11">
        <f xml:space="preserve">     55800</f>
        <v>55800</v>
      </c>
      <c r="D1651" s="12">
        <f t="shared" si="26"/>
        <v>0</v>
      </c>
    </row>
    <row r="1652" spans="1:4" x14ac:dyDescent="0.35">
      <c r="A1652" s="11" t="s">
        <v>983</v>
      </c>
      <c r="B1652" s="11">
        <f xml:space="preserve">     55800</f>
        <v>55800</v>
      </c>
      <c r="D1652" s="12">
        <f t="shared" si="26"/>
        <v>0</v>
      </c>
    </row>
    <row r="1653" spans="1:4" x14ac:dyDescent="0.35">
      <c r="A1653" s="11" t="s">
        <v>625</v>
      </c>
      <c r="B1653" s="11">
        <f xml:space="preserve">      5500</f>
        <v>5500</v>
      </c>
      <c r="D1653" s="12">
        <f t="shared" si="26"/>
        <v>0</v>
      </c>
    </row>
    <row r="1654" spans="1:4" x14ac:dyDescent="0.35">
      <c r="A1654" s="11" t="s">
        <v>266</v>
      </c>
      <c r="B1654" s="11">
        <f xml:space="preserve">      9700</f>
        <v>9700</v>
      </c>
      <c r="D1654" s="12">
        <f t="shared" si="26"/>
        <v>0</v>
      </c>
    </row>
    <row r="1655" spans="1:4" x14ac:dyDescent="0.35">
      <c r="A1655" s="11" t="s">
        <v>266</v>
      </c>
      <c r="B1655" s="11">
        <f xml:space="preserve">      9900</f>
        <v>9900</v>
      </c>
      <c r="D1655" s="12">
        <f t="shared" si="26"/>
        <v>0</v>
      </c>
    </row>
    <row r="1656" spans="1:4" x14ac:dyDescent="0.35">
      <c r="A1656" s="11" t="s">
        <v>31</v>
      </c>
      <c r="B1656" s="11">
        <f xml:space="preserve">      9300</f>
        <v>9300</v>
      </c>
      <c r="D1656" s="12">
        <f t="shared" si="26"/>
        <v>0</v>
      </c>
    </row>
    <row r="1657" spans="1:4" x14ac:dyDescent="0.35">
      <c r="A1657" s="11" t="s">
        <v>31</v>
      </c>
      <c r="B1657" s="11">
        <f xml:space="preserve">      9200</f>
        <v>9200</v>
      </c>
      <c r="D1657" s="12">
        <f t="shared" si="26"/>
        <v>0</v>
      </c>
    </row>
    <row r="1658" spans="1:4" x14ac:dyDescent="0.35">
      <c r="A1658" s="11" t="s">
        <v>1101</v>
      </c>
      <c r="B1658" s="11">
        <f xml:space="preserve">      9900</f>
        <v>9900</v>
      </c>
      <c r="D1658" s="12">
        <f t="shared" si="26"/>
        <v>0</v>
      </c>
    </row>
    <row r="1659" spans="1:4" x14ac:dyDescent="0.35">
      <c r="A1659" s="11" t="s">
        <v>90</v>
      </c>
      <c r="B1659" s="11">
        <f xml:space="preserve">     21600</f>
        <v>21600</v>
      </c>
      <c r="D1659" s="12">
        <f t="shared" si="26"/>
        <v>0</v>
      </c>
    </row>
    <row r="1660" spans="1:4" x14ac:dyDescent="0.35">
      <c r="A1660" s="11" t="s">
        <v>984</v>
      </c>
      <c r="B1660" s="11">
        <f xml:space="preserve">    165000</f>
        <v>165000</v>
      </c>
      <c r="D1660" s="12">
        <f t="shared" si="26"/>
        <v>0</v>
      </c>
    </row>
    <row r="1661" spans="1:4" x14ac:dyDescent="0.35">
      <c r="A1661" s="11" t="s">
        <v>80</v>
      </c>
      <c r="B1661" s="11">
        <f xml:space="preserve">       750</f>
        <v>750</v>
      </c>
      <c r="D1661" s="12">
        <f t="shared" si="26"/>
        <v>0</v>
      </c>
    </row>
    <row r="1662" spans="1:4" x14ac:dyDescent="0.35">
      <c r="A1662" s="11" t="s">
        <v>80</v>
      </c>
      <c r="B1662" s="11">
        <f xml:space="preserve">       750</f>
        <v>750</v>
      </c>
      <c r="D1662" s="12">
        <f t="shared" si="26"/>
        <v>0</v>
      </c>
    </row>
    <row r="1663" spans="1:4" x14ac:dyDescent="0.35">
      <c r="A1663" s="11" t="s">
        <v>1444</v>
      </c>
      <c r="B1663" s="11">
        <f xml:space="preserve">     31200</f>
        <v>31200</v>
      </c>
      <c r="D1663" s="12">
        <f t="shared" si="26"/>
        <v>0</v>
      </c>
    </row>
    <row r="1664" spans="1:4" x14ac:dyDescent="0.35">
      <c r="A1664" s="11" t="s">
        <v>811</v>
      </c>
      <c r="B1664" s="11">
        <f xml:space="preserve">     10600</f>
        <v>10600</v>
      </c>
      <c r="D1664" s="12">
        <f t="shared" si="26"/>
        <v>0</v>
      </c>
    </row>
    <row r="1665" spans="1:4" x14ac:dyDescent="0.35">
      <c r="A1665" s="11" t="s">
        <v>1445</v>
      </c>
      <c r="B1665" s="11">
        <f xml:space="preserve">      9900</f>
        <v>9900</v>
      </c>
      <c r="D1665" s="12">
        <f t="shared" si="26"/>
        <v>0</v>
      </c>
    </row>
    <row r="1666" spans="1:4" x14ac:dyDescent="0.35">
      <c r="A1666" s="11" t="s">
        <v>1266</v>
      </c>
      <c r="B1666" s="11">
        <f xml:space="preserve">     54600</f>
        <v>54600</v>
      </c>
      <c r="D1666" s="12">
        <f t="shared" si="26"/>
        <v>0</v>
      </c>
    </row>
    <row r="1667" spans="1:4" x14ac:dyDescent="0.35">
      <c r="A1667" s="11" t="s">
        <v>1266</v>
      </c>
      <c r="B1667" s="11">
        <f xml:space="preserve">     54400</f>
        <v>54400</v>
      </c>
      <c r="D1667" s="12">
        <f t="shared" si="26"/>
        <v>0</v>
      </c>
    </row>
    <row r="1668" spans="1:4" x14ac:dyDescent="0.35">
      <c r="A1668" s="11" t="s">
        <v>1061</v>
      </c>
      <c r="B1668" s="11">
        <f xml:space="preserve">     30990</f>
        <v>30990</v>
      </c>
      <c r="D1668" s="12">
        <f t="shared" si="26"/>
        <v>0</v>
      </c>
    </row>
    <row r="1669" spans="1:4" x14ac:dyDescent="0.35">
      <c r="A1669" s="11" t="s">
        <v>1062</v>
      </c>
      <c r="B1669" s="11">
        <f xml:space="preserve">     59400</f>
        <v>59400</v>
      </c>
      <c r="D1669" s="12">
        <f t="shared" ref="D1669:D1732" si="27">C1669*B1669</f>
        <v>0</v>
      </c>
    </row>
    <row r="1670" spans="1:4" x14ac:dyDescent="0.35">
      <c r="A1670" s="11" t="s">
        <v>1062</v>
      </c>
      <c r="B1670" s="11">
        <f xml:space="preserve">     58600</f>
        <v>58600</v>
      </c>
      <c r="D1670" s="12">
        <f t="shared" si="27"/>
        <v>0</v>
      </c>
    </row>
    <row r="1671" spans="1:4" x14ac:dyDescent="0.35">
      <c r="A1671" s="11" t="s">
        <v>1356</v>
      </c>
      <c r="B1671" s="11">
        <f xml:space="preserve">     77900</f>
        <v>77900</v>
      </c>
      <c r="D1671" s="12">
        <f t="shared" si="27"/>
        <v>0</v>
      </c>
    </row>
    <row r="1672" spans="1:4" x14ac:dyDescent="0.35">
      <c r="A1672" s="11" t="s">
        <v>273</v>
      </c>
      <c r="B1672" s="11">
        <f xml:space="preserve">     26500</f>
        <v>26500</v>
      </c>
      <c r="D1672" s="12">
        <f t="shared" si="27"/>
        <v>0</v>
      </c>
    </row>
    <row r="1673" spans="1:4" x14ac:dyDescent="0.35">
      <c r="A1673" s="11" t="s">
        <v>32</v>
      </c>
      <c r="B1673" s="11">
        <f xml:space="preserve">     30300</f>
        <v>30300</v>
      </c>
      <c r="D1673" s="12">
        <f t="shared" si="27"/>
        <v>0</v>
      </c>
    </row>
    <row r="1674" spans="1:4" x14ac:dyDescent="0.35">
      <c r="A1674" s="11" t="s">
        <v>1376</v>
      </c>
      <c r="B1674" s="11">
        <f xml:space="preserve">     51900</f>
        <v>51900</v>
      </c>
      <c r="D1674" s="12">
        <f t="shared" si="27"/>
        <v>0</v>
      </c>
    </row>
    <row r="1675" spans="1:4" x14ac:dyDescent="0.35">
      <c r="A1675" s="11" t="s">
        <v>1203</v>
      </c>
      <c r="B1675" s="11">
        <f xml:space="preserve">     46100</f>
        <v>46100</v>
      </c>
      <c r="D1675" s="12">
        <f t="shared" si="27"/>
        <v>0</v>
      </c>
    </row>
    <row r="1676" spans="1:4" x14ac:dyDescent="0.35">
      <c r="A1676" s="11" t="s">
        <v>1102</v>
      </c>
      <c r="B1676" s="11">
        <f xml:space="preserve">     58700</f>
        <v>58700</v>
      </c>
      <c r="D1676" s="12">
        <f t="shared" si="27"/>
        <v>0</v>
      </c>
    </row>
    <row r="1677" spans="1:4" x14ac:dyDescent="0.35">
      <c r="A1677" s="11" t="s">
        <v>1550</v>
      </c>
      <c r="B1677" s="11">
        <f xml:space="preserve">     47700</f>
        <v>47700</v>
      </c>
      <c r="D1677" s="12">
        <f t="shared" si="27"/>
        <v>0</v>
      </c>
    </row>
    <row r="1678" spans="1:4" x14ac:dyDescent="0.35">
      <c r="A1678" s="11" t="s">
        <v>1341</v>
      </c>
      <c r="B1678" s="11">
        <f xml:space="preserve">     36300</f>
        <v>36300</v>
      </c>
      <c r="D1678" s="12">
        <f t="shared" si="27"/>
        <v>0</v>
      </c>
    </row>
    <row r="1679" spans="1:4" x14ac:dyDescent="0.35">
      <c r="A1679" s="11" t="s">
        <v>1446</v>
      </c>
      <c r="B1679" s="11">
        <f xml:space="preserve">     34200</f>
        <v>34200</v>
      </c>
      <c r="D1679" s="12">
        <f t="shared" si="27"/>
        <v>0</v>
      </c>
    </row>
    <row r="1680" spans="1:4" x14ac:dyDescent="0.35">
      <c r="A1680" s="11" t="s">
        <v>1446</v>
      </c>
      <c r="B1680" s="11">
        <f xml:space="preserve">     34200</f>
        <v>34200</v>
      </c>
      <c r="D1680" s="12">
        <f t="shared" si="27"/>
        <v>0</v>
      </c>
    </row>
    <row r="1681" spans="1:4" x14ac:dyDescent="0.35">
      <c r="A1681" s="11" t="s">
        <v>948</v>
      </c>
      <c r="B1681" s="11">
        <f xml:space="preserve">     53800</f>
        <v>53800</v>
      </c>
      <c r="D1681" s="12">
        <f t="shared" si="27"/>
        <v>0</v>
      </c>
    </row>
    <row r="1682" spans="1:4" x14ac:dyDescent="0.35">
      <c r="A1682" s="11" t="s">
        <v>948</v>
      </c>
      <c r="B1682" s="11">
        <f xml:space="preserve">     51700</f>
        <v>51700</v>
      </c>
      <c r="D1682" s="12">
        <f t="shared" si="27"/>
        <v>0</v>
      </c>
    </row>
    <row r="1683" spans="1:4" x14ac:dyDescent="0.35">
      <c r="A1683" s="11" t="s">
        <v>1342</v>
      </c>
      <c r="B1683" s="11">
        <f xml:space="preserve">     33300</f>
        <v>33300</v>
      </c>
      <c r="D1683" s="12">
        <f t="shared" si="27"/>
        <v>0</v>
      </c>
    </row>
    <row r="1684" spans="1:4" x14ac:dyDescent="0.35">
      <c r="A1684" s="11" t="s">
        <v>86</v>
      </c>
      <c r="B1684" s="11">
        <f xml:space="preserve">     17000</f>
        <v>17000</v>
      </c>
      <c r="D1684" s="12">
        <f t="shared" si="27"/>
        <v>0</v>
      </c>
    </row>
    <row r="1685" spans="1:4" x14ac:dyDescent="0.35">
      <c r="A1685" s="11" t="s">
        <v>86</v>
      </c>
      <c r="B1685" s="11">
        <f xml:space="preserve">     17000</f>
        <v>17000</v>
      </c>
      <c r="D1685" s="12">
        <f t="shared" si="27"/>
        <v>0</v>
      </c>
    </row>
    <row r="1686" spans="1:4" x14ac:dyDescent="0.35">
      <c r="A1686" s="11" t="s">
        <v>985</v>
      </c>
      <c r="B1686" s="11">
        <f xml:space="preserve">    399900</f>
        <v>399900</v>
      </c>
      <c r="D1686" s="12">
        <f t="shared" si="27"/>
        <v>0</v>
      </c>
    </row>
    <row r="1687" spans="1:4" x14ac:dyDescent="0.35">
      <c r="A1687" s="11" t="s">
        <v>812</v>
      </c>
      <c r="B1687" s="11">
        <f xml:space="preserve">     38900</f>
        <v>38900</v>
      </c>
      <c r="D1687" s="12">
        <f t="shared" si="27"/>
        <v>0</v>
      </c>
    </row>
    <row r="1688" spans="1:4" x14ac:dyDescent="0.35">
      <c r="A1688" s="11" t="s">
        <v>1219</v>
      </c>
      <c r="B1688" s="11">
        <f xml:space="preserve">    122800</f>
        <v>122800</v>
      </c>
      <c r="D1688" s="12">
        <f t="shared" si="27"/>
        <v>0</v>
      </c>
    </row>
    <row r="1689" spans="1:4" x14ac:dyDescent="0.35">
      <c r="A1689" s="11" t="s">
        <v>1219</v>
      </c>
      <c r="B1689" s="11">
        <f xml:space="preserve">    122800</f>
        <v>122800</v>
      </c>
      <c r="D1689" s="12">
        <f t="shared" si="27"/>
        <v>0</v>
      </c>
    </row>
    <row r="1690" spans="1:4" x14ac:dyDescent="0.35">
      <c r="A1690" s="11" t="s">
        <v>471</v>
      </c>
      <c r="B1690" s="11">
        <f xml:space="preserve">     56900</f>
        <v>56900</v>
      </c>
      <c r="D1690" s="12">
        <f t="shared" si="27"/>
        <v>0</v>
      </c>
    </row>
    <row r="1691" spans="1:4" x14ac:dyDescent="0.35">
      <c r="A1691" s="11" t="s">
        <v>450</v>
      </c>
      <c r="B1691" s="11">
        <f xml:space="preserve">     17200</f>
        <v>17200</v>
      </c>
      <c r="D1691" s="12">
        <f t="shared" si="27"/>
        <v>0</v>
      </c>
    </row>
    <row r="1692" spans="1:4" x14ac:dyDescent="0.35">
      <c r="A1692" s="11" t="s">
        <v>1220</v>
      </c>
      <c r="B1692" s="11">
        <f xml:space="preserve">     10300</f>
        <v>10300</v>
      </c>
      <c r="D1692" s="12">
        <f t="shared" si="27"/>
        <v>0</v>
      </c>
    </row>
    <row r="1693" spans="1:4" x14ac:dyDescent="0.35">
      <c r="A1693" s="11" t="s">
        <v>1103</v>
      </c>
      <c r="B1693" s="11">
        <f xml:space="preserve">     28500</f>
        <v>28500</v>
      </c>
      <c r="D1693" s="12">
        <f t="shared" si="27"/>
        <v>0</v>
      </c>
    </row>
    <row r="1694" spans="1:4" x14ac:dyDescent="0.35">
      <c r="A1694" s="11" t="s">
        <v>1104</v>
      </c>
      <c r="B1694" s="11">
        <f xml:space="preserve">     15900</f>
        <v>15900</v>
      </c>
      <c r="D1694" s="12">
        <f t="shared" si="27"/>
        <v>0</v>
      </c>
    </row>
    <row r="1695" spans="1:4" x14ac:dyDescent="0.35">
      <c r="A1695" s="11" t="s">
        <v>1104</v>
      </c>
      <c r="B1695" s="11">
        <f xml:space="preserve">     15900</f>
        <v>15900</v>
      </c>
      <c r="D1695" s="12">
        <f t="shared" si="27"/>
        <v>0</v>
      </c>
    </row>
    <row r="1696" spans="1:4" x14ac:dyDescent="0.35">
      <c r="A1696" s="11" t="s">
        <v>264</v>
      </c>
      <c r="B1696" s="11">
        <f xml:space="preserve">      8800</f>
        <v>8800</v>
      </c>
      <c r="D1696" s="12">
        <f t="shared" si="27"/>
        <v>0</v>
      </c>
    </row>
    <row r="1697" spans="1:4" x14ac:dyDescent="0.35">
      <c r="A1697" s="11" t="s">
        <v>1052</v>
      </c>
      <c r="B1697" s="11">
        <f xml:space="preserve">      9200</f>
        <v>9200</v>
      </c>
      <c r="D1697" s="12">
        <f t="shared" si="27"/>
        <v>0</v>
      </c>
    </row>
    <row r="1698" spans="1:4" x14ac:dyDescent="0.35">
      <c r="A1698" s="11" t="s">
        <v>1052</v>
      </c>
      <c r="B1698" s="11">
        <f xml:space="preserve">      9100</f>
        <v>9100</v>
      </c>
      <c r="D1698" s="12">
        <f t="shared" si="27"/>
        <v>0</v>
      </c>
    </row>
    <row r="1699" spans="1:4" x14ac:dyDescent="0.35">
      <c r="A1699" s="11" t="s">
        <v>1053</v>
      </c>
      <c r="B1699" s="11">
        <f xml:space="preserve">     16100</f>
        <v>16100</v>
      </c>
      <c r="D1699" s="12">
        <f t="shared" si="27"/>
        <v>0</v>
      </c>
    </row>
    <row r="1700" spans="1:4" x14ac:dyDescent="0.35">
      <c r="A1700" s="11" t="s">
        <v>638</v>
      </c>
      <c r="B1700" s="11">
        <f xml:space="preserve">     34500</f>
        <v>34500</v>
      </c>
      <c r="D1700" s="12">
        <f t="shared" si="27"/>
        <v>0</v>
      </c>
    </row>
    <row r="1701" spans="1:4" x14ac:dyDescent="0.35">
      <c r="A1701" s="11" t="s">
        <v>282</v>
      </c>
      <c r="B1701" s="11">
        <f xml:space="preserve">     19300</f>
        <v>19300</v>
      </c>
      <c r="D1701" s="12">
        <f t="shared" si="27"/>
        <v>0</v>
      </c>
    </row>
    <row r="1702" spans="1:4" x14ac:dyDescent="0.35">
      <c r="A1702" s="11" t="s">
        <v>282</v>
      </c>
      <c r="B1702" s="11">
        <f xml:space="preserve">     18500</f>
        <v>18500</v>
      </c>
      <c r="D1702" s="12">
        <f t="shared" si="27"/>
        <v>0</v>
      </c>
    </row>
    <row r="1703" spans="1:4" x14ac:dyDescent="0.35">
      <c r="A1703" s="11" t="s">
        <v>104</v>
      </c>
      <c r="B1703" s="11">
        <f xml:space="preserve">    108400</f>
        <v>108400</v>
      </c>
      <c r="D1703" s="12">
        <f t="shared" si="27"/>
        <v>0</v>
      </c>
    </row>
    <row r="1704" spans="1:4" x14ac:dyDescent="0.35">
      <c r="A1704" s="11" t="s">
        <v>1063</v>
      </c>
      <c r="B1704" s="11">
        <f xml:space="preserve">     92700</f>
        <v>92700</v>
      </c>
      <c r="D1704" s="12">
        <f t="shared" si="27"/>
        <v>0</v>
      </c>
    </row>
    <row r="1705" spans="1:4" x14ac:dyDescent="0.35">
      <c r="A1705" s="11" t="s">
        <v>106</v>
      </c>
      <c r="B1705" s="11">
        <f xml:space="preserve">     38200</f>
        <v>38200</v>
      </c>
      <c r="D1705" s="12">
        <f t="shared" si="27"/>
        <v>0</v>
      </c>
    </row>
    <row r="1706" spans="1:4" x14ac:dyDescent="0.35">
      <c r="A1706" s="11" t="s">
        <v>715</v>
      </c>
      <c r="B1706" s="11">
        <f xml:space="preserve">     27900</f>
        <v>27900</v>
      </c>
      <c r="D1706" s="12">
        <f t="shared" si="27"/>
        <v>0</v>
      </c>
    </row>
    <row r="1707" spans="1:4" x14ac:dyDescent="0.35">
      <c r="A1707" s="11" t="s">
        <v>405</v>
      </c>
      <c r="B1707" s="11">
        <f xml:space="preserve">    109900</f>
        <v>109900</v>
      </c>
      <c r="D1707" s="12">
        <f t="shared" si="27"/>
        <v>0</v>
      </c>
    </row>
    <row r="1708" spans="1:4" x14ac:dyDescent="0.35">
      <c r="A1708" s="11" t="s">
        <v>1343</v>
      </c>
      <c r="B1708" s="11">
        <f xml:space="preserve">    107700</f>
        <v>107700</v>
      </c>
      <c r="D1708" s="12">
        <f t="shared" si="27"/>
        <v>0</v>
      </c>
    </row>
    <row r="1709" spans="1:4" x14ac:dyDescent="0.35">
      <c r="A1709" s="11" t="s">
        <v>317</v>
      </c>
      <c r="B1709" s="11">
        <f xml:space="preserve">    107900</f>
        <v>107900</v>
      </c>
      <c r="D1709" s="12">
        <f t="shared" si="27"/>
        <v>0</v>
      </c>
    </row>
    <row r="1710" spans="1:4" x14ac:dyDescent="0.35">
      <c r="A1710" s="11" t="s">
        <v>813</v>
      </c>
      <c r="B1710" s="11">
        <f xml:space="preserve">      6990</f>
        <v>6990</v>
      </c>
      <c r="D1710" s="12">
        <f t="shared" si="27"/>
        <v>0</v>
      </c>
    </row>
    <row r="1711" spans="1:4" x14ac:dyDescent="0.35">
      <c r="A1711" s="11" t="s">
        <v>694</v>
      </c>
      <c r="B1711" s="11">
        <f xml:space="preserve">     17500</f>
        <v>17500</v>
      </c>
      <c r="D1711" s="12">
        <f t="shared" si="27"/>
        <v>0</v>
      </c>
    </row>
    <row r="1712" spans="1:4" x14ac:dyDescent="0.35">
      <c r="A1712" s="11" t="s">
        <v>1001</v>
      </c>
      <c r="B1712" s="11">
        <f xml:space="preserve">     10500</f>
        <v>10500</v>
      </c>
      <c r="D1712" s="12">
        <f t="shared" si="27"/>
        <v>0</v>
      </c>
    </row>
    <row r="1713" spans="1:4" x14ac:dyDescent="0.35">
      <c r="A1713" s="11" t="s">
        <v>482</v>
      </c>
      <c r="B1713" s="11">
        <f xml:space="preserve">     33400</f>
        <v>33400</v>
      </c>
      <c r="D1713" s="12">
        <f t="shared" si="27"/>
        <v>0</v>
      </c>
    </row>
    <row r="1714" spans="1:4" x14ac:dyDescent="0.35">
      <c r="A1714" s="11" t="s">
        <v>137</v>
      </c>
      <c r="B1714" s="11">
        <f xml:space="preserve">     46600</f>
        <v>46600</v>
      </c>
      <c r="D1714" s="12">
        <f t="shared" si="27"/>
        <v>0</v>
      </c>
    </row>
    <row r="1715" spans="1:4" x14ac:dyDescent="0.35">
      <c r="A1715" s="11" t="s">
        <v>472</v>
      </c>
      <c r="B1715" s="11">
        <f xml:space="preserve">     80600</f>
        <v>80600</v>
      </c>
      <c r="D1715" s="12">
        <f t="shared" si="27"/>
        <v>0</v>
      </c>
    </row>
    <row r="1716" spans="1:4" x14ac:dyDescent="0.35">
      <c r="A1716" s="11" t="s">
        <v>727</v>
      </c>
      <c r="B1716" s="11">
        <f xml:space="preserve">    157500</f>
        <v>157500</v>
      </c>
      <c r="D1716" s="12">
        <f t="shared" si="27"/>
        <v>0</v>
      </c>
    </row>
    <row r="1717" spans="1:4" x14ac:dyDescent="0.35">
      <c r="A1717" s="11" t="s">
        <v>727</v>
      </c>
      <c r="B1717" s="11">
        <f xml:space="preserve">    156500</f>
        <v>156500</v>
      </c>
      <c r="D1717" s="12">
        <f t="shared" si="27"/>
        <v>0</v>
      </c>
    </row>
    <row r="1718" spans="1:4" x14ac:dyDescent="0.35">
      <c r="A1718" s="11" t="s">
        <v>563</v>
      </c>
      <c r="B1718" s="11">
        <f xml:space="preserve">     40000</f>
        <v>40000</v>
      </c>
      <c r="D1718" s="12">
        <f t="shared" si="27"/>
        <v>0</v>
      </c>
    </row>
    <row r="1719" spans="1:4" x14ac:dyDescent="0.35">
      <c r="A1719" s="11" t="s">
        <v>925</v>
      </c>
      <c r="B1719" s="11">
        <f xml:space="preserve">    132900</f>
        <v>132900</v>
      </c>
      <c r="D1719" s="12">
        <f t="shared" si="27"/>
        <v>0</v>
      </c>
    </row>
    <row r="1720" spans="1:4" x14ac:dyDescent="0.35">
      <c r="A1720" s="11" t="s">
        <v>213</v>
      </c>
      <c r="B1720" s="11">
        <f xml:space="preserve">    109900</f>
        <v>109900</v>
      </c>
      <c r="D1720" s="12">
        <f t="shared" si="27"/>
        <v>0</v>
      </c>
    </row>
    <row r="1721" spans="1:4" x14ac:dyDescent="0.35">
      <c r="A1721" s="11" t="s">
        <v>213</v>
      </c>
      <c r="B1721" s="11">
        <f xml:space="preserve">    106600</f>
        <v>106600</v>
      </c>
      <c r="D1721" s="12">
        <f t="shared" si="27"/>
        <v>0</v>
      </c>
    </row>
    <row r="1722" spans="1:4" x14ac:dyDescent="0.35">
      <c r="A1722" s="11" t="s">
        <v>533</v>
      </c>
      <c r="B1722" s="11">
        <f xml:space="preserve">     40800</f>
        <v>40800</v>
      </c>
      <c r="D1722" s="12">
        <f t="shared" si="27"/>
        <v>0</v>
      </c>
    </row>
    <row r="1723" spans="1:4" x14ac:dyDescent="0.35">
      <c r="A1723" s="11" t="s">
        <v>926</v>
      </c>
      <c r="B1723" s="11">
        <f xml:space="preserve">     43900</f>
        <v>43900</v>
      </c>
      <c r="D1723" s="12">
        <f t="shared" si="27"/>
        <v>0</v>
      </c>
    </row>
    <row r="1724" spans="1:4" x14ac:dyDescent="0.35">
      <c r="A1724" s="11" t="s">
        <v>926</v>
      </c>
      <c r="B1724" s="11">
        <f xml:space="preserve">     43990</f>
        <v>43990</v>
      </c>
      <c r="D1724" s="12">
        <f t="shared" si="27"/>
        <v>0</v>
      </c>
    </row>
    <row r="1725" spans="1:4" x14ac:dyDescent="0.35">
      <c r="A1725" s="11" t="s">
        <v>615</v>
      </c>
      <c r="B1725" s="11">
        <f xml:space="preserve">     42900</f>
        <v>42900</v>
      </c>
      <c r="D1725" s="12">
        <f t="shared" si="27"/>
        <v>0</v>
      </c>
    </row>
    <row r="1726" spans="1:4" x14ac:dyDescent="0.35">
      <c r="A1726" s="11" t="s">
        <v>280</v>
      </c>
      <c r="B1726" s="11">
        <f xml:space="preserve">     40990</f>
        <v>40990</v>
      </c>
      <c r="D1726" s="12">
        <f t="shared" si="27"/>
        <v>0</v>
      </c>
    </row>
    <row r="1727" spans="1:4" x14ac:dyDescent="0.35">
      <c r="A1727" s="11" t="s">
        <v>1267</v>
      </c>
      <c r="B1727" s="11">
        <f xml:space="preserve">     28100</f>
        <v>28100</v>
      </c>
      <c r="D1727" s="12">
        <f t="shared" si="27"/>
        <v>0</v>
      </c>
    </row>
    <row r="1728" spans="1:4" x14ac:dyDescent="0.35">
      <c r="A1728" s="11" t="s">
        <v>325</v>
      </c>
      <c r="B1728" s="11">
        <f xml:space="preserve">    140700</f>
        <v>140700</v>
      </c>
      <c r="D1728" s="12">
        <f t="shared" si="27"/>
        <v>0</v>
      </c>
    </row>
    <row r="1729" spans="1:4" x14ac:dyDescent="0.35">
      <c r="A1729" s="11" t="s">
        <v>325</v>
      </c>
      <c r="B1729" s="11">
        <f xml:space="preserve">    130600</f>
        <v>130600</v>
      </c>
      <c r="D1729" s="12">
        <f t="shared" si="27"/>
        <v>0</v>
      </c>
    </row>
    <row r="1730" spans="1:4" x14ac:dyDescent="0.35">
      <c r="A1730" s="11" t="s">
        <v>324</v>
      </c>
      <c r="B1730" s="11">
        <f xml:space="preserve">     57700</f>
        <v>57700</v>
      </c>
      <c r="D1730" s="12">
        <f t="shared" si="27"/>
        <v>0</v>
      </c>
    </row>
    <row r="1731" spans="1:4" x14ac:dyDescent="0.35">
      <c r="A1731" s="11" t="s">
        <v>814</v>
      </c>
      <c r="B1731" s="11">
        <f xml:space="preserve">     47100</f>
        <v>47100</v>
      </c>
      <c r="D1731" s="12">
        <f t="shared" si="27"/>
        <v>0</v>
      </c>
    </row>
    <row r="1732" spans="1:4" x14ac:dyDescent="0.35">
      <c r="A1732" s="11" t="s">
        <v>588</v>
      </c>
      <c r="B1732" s="11">
        <f xml:space="preserve">     51400</f>
        <v>51400</v>
      </c>
      <c r="D1732" s="12">
        <f t="shared" si="27"/>
        <v>0</v>
      </c>
    </row>
    <row r="1733" spans="1:4" x14ac:dyDescent="0.35">
      <c r="A1733" s="11" t="s">
        <v>1540</v>
      </c>
      <c r="B1733" s="11">
        <f xml:space="preserve">     29200</f>
        <v>29200</v>
      </c>
      <c r="D1733" s="12">
        <f t="shared" ref="D1733:D1774" si="28">C1733*B1733</f>
        <v>0</v>
      </c>
    </row>
    <row r="1734" spans="1:4" x14ac:dyDescent="0.35">
      <c r="A1734" s="11" t="s">
        <v>695</v>
      </c>
      <c r="B1734" s="11">
        <f xml:space="preserve">     15990</f>
        <v>15990</v>
      </c>
      <c r="D1734" s="12">
        <f t="shared" si="28"/>
        <v>0</v>
      </c>
    </row>
    <row r="1735" spans="1:4" x14ac:dyDescent="0.35">
      <c r="A1735" s="11" t="s">
        <v>252</v>
      </c>
      <c r="B1735" s="11">
        <f xml:space="preserve">     76100</f>
        <v>76100</v>
      </c>
      <c r="D1735" s="12">
        <f t="shared" si="28"/>
        <v>0</v>
      </c>
    </row>
    <row r="1736" spans="1:4" x14ac:dyDescent="0.35">
      <c r="A1736" s="11" t="s">
        <v>252</v>
      </c>
      <c r="B1736" s="11">
        <f xml:space="preserve">     75500</f>
        <v>75500</v>
      </c>
      <c r="D1736" s="12">
        <f t="shared" si="28"/>
        <v>0</v>
      </c>
    </row>
    <row r="1737" spans="1:4" x14ac:dyDescent="0.35">
      <c r="A1737" s="11" t="s">
        <v>485</v>
      </c>
      <c r="B1737" s="11">
        <f xml:space="preserve">     37200</f>
        <v>37200</v>
      </c>
      <c r="D1737" s="12">
        <f t="shared" si="28"/>
        <v>0</v>
      </c>
    </row>
    <row r="1738" spans="1:4" x14ac:dyDescent="0.35">
      <c r="A1738" s="11" t="s">
        <v>281</v>
      </c>
      <c r="B1738" s="11">
        <f xml:space="preserve">     30500</f>
        <v>30500</v>
      </c>
      <c r="D1738" s="12">
        <f t="shared" si="28"/>
        <v>0</v>
      </c>
    </row>
    <row r="1739" spans="1:4" x14ac:dyDescent="0.35">
      <c r="A1739" s="11" t="s">
        <v>716</v>
      </c>
      <c r="B1739" s="11">
        <f xml:space="preserve">     35900</f>
        <v>35900</v>
      </c>
      <c r="D1739" s="12">
        <f t="shared" si="28"/>
        <v>0</v>
      </c>
    </row>
    <row r="1740" spans="1:4" x14ac:dyDescent="0.35">
      <c r="A1740" s="11" t="s">
        <v>696</v>
      </c>
      <c r="B1740" s="11">
        <f xml:space="preserve">     72400</f>
        <v>72400</v>
      </c>
      <c r="D1740" s="12">
        <f t="shared" si="28"/>
        <v>0</v>
      </c>
    </row>
    <row r="1741" spans="1:4" x14ac:dyDescent="0.35">
      <c r="A1741" s="11" t="s">
        <v>696</v>
      </c>
      <c r="B1741" s="11">
        <f xml:space="preserve">     72400</f>
        <v>72400</v>
      </c>
      <c r="D1741" s="12">
        <f t="shared" si="28"/>
        <v>0</v>
      </c>
    </row>
    <row r="1742" spans="1:4" x14ac:dyDescent="0.35">
      <c r="A1742" s="11" t="s">
        <v>753</v>
      </c>
      <c r="B1742" s="11">
        <f xml:space="preserve">      4600</f>
        <v>4600</v>
      </c>
      <c r="D1742" s="12">
        <f t="shared" si="28"/>
        <v>0</v>
      </c>
    </row>
    <row r="1743" spans="1:4" x14ac:dyDescent="0.35">
      <c r="A1743" s="11" t="s">
        <v>232</v>
      </c>
      <c r="B1743" s="11">
        <f xml:space="preserve">    237100</f>
        <v>237100</v>
      </c>
      <c r="D1743" s="12">
        <f t="shared" si="28"/>
        <v>0</v>
      </c>
    </row>
    <row r="1744" spans="1:4" x14ac:dyDescent="0.35">
      <c r="A1744" s="11" t="s">
        <v>574</v>
      </c>
      <c r="B1744" s="11">
        <f xml:space="preserve">     34990</f>
        <v>34990</v>
      </c>
      <c r="D1744" s="12">
        <f t="shared" si="28"/>
        <v>0</v>
      </c>
    </row>
    <row r="1745" spans="1:4" x14ac:dyDescent="0.35">
      <c r="A1745" s="11" t="s">
        <v>717</v>
      </c>
      <c r="B1745" s="11">
        <f xml:space="preserve">     52100</f>
        <v>52100</v>
      </c>
      <c r="D1745" s="12">
        <f t="shared" si="28"/>
        <v>0</v>
      </c>
    </row>
    <row r="1746" spans="1:4" x14ac:dyDescent="0.35">
      <c r="A1746" s="11" t="s">
        <v>1161</v>
      </c>
      <c r="B1746" s="11">
        <f xml:space="preserve">     37200</f>
        <v>37200</v>
      </c>
      <c r="D1746" s="12">
        <f t="shared" si="28"/>
        <v>0</v>
      </c>
    </row>
    <row r="1747" spans="1:4" x14ac:dyDescent="0.35">
      <c r="A1747" s="11" t="s">
        <v>697</v>
      </c>
      <c r="B1747" s="11">
        <f xml:space="preserve">     34800</f>
        <v>34800</v>
      </c>
      <c r="D1747" s="12">
        <f t="shared" si="28"/>
        <v>0</v>
      </c>
    </row>
    <row r="1748" spans="1:4" x14ac:dyDescent="0.35">
      <c r="A1748" s="11" t="s">
        <v>644</v>
      </c>
      <c r="B1748" s="11">
        <f xml:space="preserve">      4800</f>
        <v>4800</v>
      </c>
      <c r="D1748" s="12">
        <f t="shared" si="28"/>
        <v>0</v>
      </c>
    </row>
    <row r="1749" spans="1:4" x14ac:dyDescent="0.35">
      <c r="A1749" s="11" t="s">
        <v>644</v>
      </c>
      <c r="B1749" s="11">
        <f xml:space="preserve">      4800</f>
        <v>4800</v>
      </c>
      <c r="D1749" s="12">
        <f t="shared" si="28"/>
        <v>0</v>
      </c>
    </row>
    <row r="1750" spans="1:4" x14ac:dyDescent="0.35">
      <c r="A1750" s="11" t="s">
        <v>1447</v>
      </c>
      <c r="B1750" s="11">
        <f xml:space="preserve">      1700</f>
        <v>1700</v>
      </c>
      <c r="D1750" s="12">
        <f t="shared" si="28"/>
        <v>0</v>
      </c>
    </row>
    <row r="1751" spans="1:4" x14ac:dyDescent="0.35">
      <c r="A1751" s="11" t="s">
        <v>1447</v>
      </c>
      <c r="B1751" s="11">
        <f xml:space="preserve">      1700</f>
        <v>1700</v>
      </c>
      <c r="D1751" s="12">
        <f t="shared" si="28"/>
        <v>0</v>
      </c>
    </row>
    <row r="1752" spans="1:4" x14ac:dyDescent="0.35">
      <c r="A1752" s="11" t="s">
        <v>1233</v>
      </c>
      <c r="B1752" s="11">
        <f xml:space="preserve">      2900</f>
        <v>2900</v>
      </c>
      <c r="D1752" s="12">
        <f t="shared" si="28"/>
        <v>0</v>
      </c>
    </row>
    <row r="1753" spans="1:4" x14ac:dyDescent="0.35">
      <c r="A1753" s="11" t="s">
        <v>538</v>
      </c>
      <c r="B1753" s="11">
        <f xml:space="preserve">     53800</f>
        <v>53800</v>
      </c>
      <c r="D1753" s="12">
        <f t="shared" si="28"/>
        <v>0</v>
      </c>
    </row>
    <row r="1754" spans="1:4" x14ac:dyDescent="0.35">
      <c r="A1754" s="11" t="s">
        <v>815</v>
      </c>
      <c r="B1754" s="11">
        <f xml:space="preserve">     86800</f>
        <v>86800</v>
      </c>
      <c r="D1754" s="12">
        <f t="shared" si="28"/>
        <v>0</v>
      </c>
    </row>
    <row r="1755" spans="1:4" x14ac:dyDescent="0.35">
      <c r="A1755" s="11" t="s">
        <v>1377</v>
      </c>
      <c r="B1755" s="11">
        <f xml:space="preserve">     16900</f>
        <v>16900</v>
      </c>
      <c r="D1755" s="12">
        <f t="shared" si="28"/>
        <v>0</v>
      </c>
    </row>
    <row r="1756" spans="1:4" x14ac:dyDescent="0.35">
      <c r="A1756" s="11" t="s">
        <v>1378</v>
      </c>
      <c r="B1756" s="11">
        <f xml:space="preserve">     18500</f>
        <v>18500</v>
      </c>
      <c r="D1756" s="12">
        <f t="shared" si="28"/>
        <v>0</v>
      </c>
    </row>
    <row r="1757" spans="1:4" x14ac:dyDescent="0.35">
      <c r="A1757" s="11" t="s">
        <v>1379</v>
      </c>
      <c r="B1757" s="11">
        <f xml:space="preserve">     17000</f>
        <v>17000</v>
      </c>
      <c r="D1757" s="12">
        <f t="shared" si="28"/>
        <v>0</v>
      </c>
    </row>
    <row r="1758" spans="1:4" x14ac:dyDescent="0.35">
      <c r="A1758" s="11" t="s">
        <v>1280</v>
      </c>
      <c r="B1758" s="11">
        <f xml:space="preserve">     36400</f>
        <v>36400</v>
      </c>
      <c r="D1758" s="12">
        <f t="shared" si="28"/>
        <v>0</v>
      </c>
    </row>
    <row r="1759" spans="1:4" x14ac:dyDescent="0.35">
      <c r="A1759" s="11" t="s">
        <v>1551</v>
      </c>
      <c r="B1759" s="11">
        <f xml:space="preserve">      2900</f>
        <v>2900</v>
      </c>
      <c r="D1759" s="12">
        <f t="shared" si="28"/>
        <v>0</v>
      </c>
    </row>
    <row r="1760" spans="1:4" x14ac:dyDescent="0.35">
      <c r="A1760" s="11" t="s">
        <v>1162</v>
      </c>
      <c r="B1760" s="11">
        <f xml:space="preserve">    121700</f>
        <v>121700</v>
      </c>
      <c r="D1760" s="12">
        <f t="shared" si="28"/>
        <v>0</v>
      </c>
    </row>
    <row r="1761" spans="1:4" x14ac:dyDescent="0.35">
      <c r="A1761" s="11" t="s">
        <v>1524</v>
      </c>
      <c r="B1761" s="11">
        <f xml:space="preserve">     76700</f>
        <v>76700</v>
      </c>
      <c r="D1761" s="12">
        <f t="shared" si="28"/>
        <v>0</v>
      </c>
    </row>
    <row r="1762" spans="1:4" x14ac:dyDescent="0.35">
      <c r="A1762" s="11" t="s">
        <v>816</v>
      </c>
      <c r="B1762" s="11">
        <f xml:space="preserve">      3800</f>
        <v>3800</v>
      </c>
      <c r="D1762" s="12">
        <f t="shared" si="28"/>
        <v>0</v>
      </c>
    </row>
    <row r="1763" spans="1:4" x14ac:dyDescent="0.35">
      <c r="A1763" s="11" t="s">
        <v>1163</v>
      </c>
      <c r="B1763" s="11">
        <f xml:space="preserve">     64990</f>
        <v>64990</v>
      </c>
      <c r="D1763" s="12">
        <f t="shared" si="28"/>
        <v>0</v>
      </c>
    </row>
    <row r="1764" spans="1:4" x14ac:dyDescent="0.35">
      <c r="A1764" s="11" t="s">
        <v>1054</v>
      </c>
      <c r="B1764" s="11">
        <f xml:space="preserve">     43990</f>
        <v>43990</v>
      </c>
      <c r="D1764" s="12">
        <f t="shared" si="28"/>
        <v>0</v>
      </c>
    </row>
    <row r="1765" spans="1:4" x14ac:dyDescent="0.35">
      <c r="A1765" s="11" t="s">
        <v>1119</v>
      </c>
      <c r="B1765" s="11">
        <f xml:space="preserve">     39200</f>
        <v>39200</v>
      </c>
      <c r="D1765" s="12">
        <f t="shared" si="28"/>
        <v>0</v>
      </c>
    </row>
    <row r="1766" spans="1:4" x14ac:dyDescent="0.35">
      <c r="A1766" s="11" t="s">
        <v>1394</v>
      </c>
      <c r="B1766" s="11">
        <f xml:space="preserve">     54900</f>
        <v>54900</v>
      </c>
      <c r="D1766" s="12">
        <f t="shared" si="28"/>
        <v>0</v>
      </c>
    </row>
    <row r="1767" spans="1:4" x14ac:dyDescent="0.35">
      <c r="A1767" s="11" t="s">
        <v>125</v>
      </c>
      <c r="B1767" s="11">
        <f xml:space="preserve">     22500</f>
        <v>22500</v>
      </c>
      <c r="D1767" s="12">
        <f t="shared" si="28"/>
        <v>0</v>
      </c>
    </row>
    <row r="1768" spans="1:4" x14ac:dyDescent="0.35">
      <c r="A1768" s="11" t="s">
        <v>855</v>
      </c>
      <c r="B1768" s="11">
        <f xml:space="preserve">     63400</f>
        <v>63400</v>
      </c>
      <c r="D1768" s="12">
        <f t="shared" si="28"/>
        <v>0</v>
      </c>
    </row>
    <row r="1769" spans="1:4" x14ac:dyDescent="0.35">
      <c r="A1769" s="11" t="s">
        <v>927</v>
      </c>
      <c r="B1769" s="11">
        <f xml:space="preserve">     51500</f>
        <v>51500</v>
      </c>
      <c r="D1769" s="12">
        <f t="shared" si="28"/>
        <v>0</v>
      </c>
    </row>
    <row r="1770" spans="1:4" x14ac:dyDescent="0.35">
      <c r="A1770" s="11" t="s">
        <v>239</v>
      </c>
      <c r="B1770" s="11">
        <f xml:space="preserve">     27200</f>
        <v>27200</v>
      </c>
      <c r="D1770" s="12">
        <f t="shared" si="28"/>
        <v>0</v>
      </c>
    </row>
    <row r="1771" spans="1:4" x14ac:dyDescent="0.35">
      <c r="A1771" s="11" t="s">
        <v>239</v>
      </c>
      <c r="B1771" s="11">
        <f xml:space="preserve">     25900</f>
        <v>25900</v>
      </c>
      <c r="D1771" s="12">
        <f t="shared" si="28"/>
        <v>0</v>
      </c>
    </row>
    <row r="1772" spans="1:4" x14ac:dyDescent="0.35">
      <c r="A1772" s="11" t="s">
        <v>564</v>
      </c>
      <c r="B1772" s="11">
        <f xml:space="preserve">      1800</f>
        <v>1800</v>
      </c>
      <c r="D1772" s="12">
        <f t="shared" si="28"/>
        <v>0</v>
      </c>
    </row>
    <row r="1773" spans="1:4" x14ac:dyDescent="0.35">
      <c r="A1773" s="11" t="s">
        <v>986</v>
      </c>
      <c r="B1773" s="11">
        <f xml:space="preserve">     42800</f>
        <v>42800</v>
      </c>
      <c r="D1773" s="12">
        <f t="shared" si="28"/>
        <v>0</v>
      </c>
    </row>
    <row r="1774" spans="1:4" x14ac:dyDescent="0.35">
      <c r="A1774" s="11" t="s">
        <v>986</v>
      </c>
      <c r="B1774" s="11">
        <f xml:space="preserve">     42500</f>
        <v>42500</v>
      </c>
      <c r="D1774" s="12">
        <f t="shared" si="28"/>
        <v>0</v>
      </c>
    </row>
    <row r="1775" spans="1:4" x14ac:dyDescent="0.35">
      <c r="A1775" s="11" t="s">
        <v>1395</v>
      </c>
      <c r="B1775" s="11">
        <f xml:space="preserve">      1250</f>
        <v>1250</v>
      </c>
    </row>
    <row r="1776" spans="1:4" x14ac:dyDescent="0.35">
      <c r="A1776" s="11" t="s">
        <v>1395</v>
      </c>
      <c r="B1776" s="11">
        <f xml:space="preserve">      1250</f>
        <v>1250</v>
      </c>
    </row>
    <row r="1777" spans="1:2" x14ac:dyDescent="0.35">
      <c r="A1777" s="11" t="s">
        <v>718</v>
      </c>
      <c r="B1777" s="11">
        <f xml:space="preserve">      1150</f>
        <v>1150</v>
      </c>
    </row>
    <row r="1778" spans="1:2" x14ac:dyDescent="0.35">
      <c r="A1778" s="11" t="s">
        <v>372</v>
      </c>
      <c r="B1778" s="11">
        <f xml:space="preserve">     85100</f>
        <v>85100</v>
      </c>
    </row>
    <row r="1779" spans="1:2" x14ac:dyDescent="0.35">
      <c r="A1779" s="11" t="s">
        <v>372</v>
      </c>
      <c r="B1779" s="11">
        <f xml:space="preserve">     84990</f>
        <v>84990</v>
      </c>
    </row>
    <row r="1780" spans="1:2" x14ac:dyDescent="0.35">
      <c r="A1780" s="11" t="s">
        <v>928</v>
      </c>
      <c r="B1780" s="11">
        <f xml:space="preserve">      1400</f>
        <v>1400</v>
      </c>
    </row>
    <row r="1781" spans="1:2" x14ac:dyDescent="0.35">
      <c r="A1781" s="11" t="s">
        <v>126</v>
      </c>
      <c r="B1781" s="11">
        <f xml:space="preserve">       870</f>
        <v>870</v>
      </c>
    </row>
    <row r="1782" spans="1:2" x14ac:dyDescent="0.35">
      <c r="A1782" s="11" t="s">
        <v>33</v>
      </c>
      <c r="B1782" s="11">
        <f xml:space="preserve">      3900</f>
        <v>3900</v>
      </c>
    </row>
    <row r="1783" spans="1:2" x14ac:dyDescent="0.35">
      <c r="A1783" s="11" t="s">
        <v>827</v>
      </c>
      <c r="B1783" s="11">
        <f xml:space="preserve">     39800</f>
        <v>39800</v>
      </c>
    </row>
    <row r="1784" spans="1:2" x14ac:dyDescent="0.35">
      <c r="A1784" s="11" t="s">
        <v>193</v>
      </c>
      <c r="B1784" s="11">
        <f xml:space="preserve">     23990</f>
        <v>23990</v>
      </c>
    </row>
    <row r="1785" spans="1:2" x14ac:dyDescent="0.35">
      <c r="A1785" s="11" t="s">
        <v>929</v>
      </c>
      <c r="B1785" s="11">
        <f xml:space="preserve">     26500</f>
        <v>26500</v>
      </c>
    </row>
    <row r="1786" spans="1:2" x14ac:dyDescent="0.35">
      <c r="A1786" s="11" t="s">
        <v>856</v>
      </c>
      <c r="B1786" s="11">
        <f xml:space="preserve">     16500</f>
        <v>16500</v>
      </c>
    </row>
    <row r="1787" spans="1:2" x14ac:dyDescent="0.35">
      <c r="A1787" s="11" t="s">
        <v>616</v>
      </c>
      <c r="B1787" s="11">
        <f xml:space="preserve">     11990</f>
        <v>11990</v>
      </c>
    </row>
    <row r="1788" spans="1:2" x14ac:dyDescent="0.35">
      <c r="A1788" s="11" t="s">
        <v>857</v>
      </c>
      <c r="B1788" s="11">
        <f xml:space="preserve">     17100</f>
        <v>17100</v>
      </c>
    </row>
    <row r="1789" spans="1:2" x14ac:dyDescent="0.35">
      <c r="A1789" s="11" t="s">
        <v>1105</v>
      </c>
      <c r="B1789" s="11">
        <f xml:space="preserve">     22300</f>
        <v>22300</v>
      </c>
    </row>
    <row r="1790" spans="1:2" x14ac:dyDescent="0.35">
      <c r="A1790" s="11" t="s">
        <v>34</v>
      </c>
      <c r="B1790" s="11">
        <f xml:space="preserve">     19400</f>
        <v>19400</v>
      </c>
    </row>
    <row r="1791" spans="1:2" x14ac:dyDescent="0.35">
      <c r="A1791" s="11" t="s">
        <v>318</v>
      </c>
      <c r="B1791" s="11">
        <f xml:space="preserve">     25900</f>
        <v>25900</v>
      </c>
    </row>
    <row r="1792" spans="1:2" x14ac:dyDescent="0.35">
      <c r="A1792" s="11" t="s">
        <v>864</v>
      </c>
      <c r="B1792" s="11">
        <f xml:space="preserve">     31900</f>
        <v>31900</v>
      </c>
    </row>
    <row r="1793" spans="1:2" x14ac:dyDescent="0.35">
      <c r="A1793" s="11" t="s">
        <v>1448</v>
      </c>
      <c r="B1793" s="11">
        <f xml:space="preserve">      2900</f>
        <v>2900</v>
      </c>
    </row>
    <row r="1794" spans="1:2" x14ac:dyDescent="0.35">
      <c r="A1794" s="11" t="s">
        <v>1525</v>
      </c>
      <c r="B1794" s="11">
        <f xml:space="preserve">     11800</f>
        <v>11800</v>
      </c>
    </row>
    <row r="1795" spans="1:2" x14ac:dyDescent="0.35">
      <c r="A1795" s="11" t="s">
        <v>987</v>
      </c>
      <c r="B1795" s="11">
        <f xml:space="preserve">     10000</f>
        <v>10000</v>
      </c>
    </row>
    <row r="1796" spans="1:2" x14ac:dyDescent="0.35">
      <c r="A1796" s="11" t="s">
        <v>988</v>
      </c>
      <c r="B1796" s="11">
        <f xml:space="preserve">      3800</f>
        <v>3800</v>
      </c>
    </row>
    <row r="1797" spans="1:2" x14ac:dyDescent="0.35">
      <c r="A1797" s="11" t="s">
        <v>891</v>
      </c>
      <c r="B1797" s="11">
        <f xml:space="preserve">     36500</f>
        <v>36500</v>
      </c>
    </row>
    <row r="1798" spans="1:2" x14ac:dyDescent="0.35">
      <c r="A1798" s="11" t="s">
        <v>891</v>
      </c>
      <c r="B1798" s="11">
        <f xml:space="preserve">     35990</f>
        <v>35990</v>
      </c>
    </row>
    <row r="1799" spans="1:2" x14ac:dyDescent="0.35">
      <c r="A1799" s="11" t="s">
        <v>508</v>
      </c>
      <c r="B1799" s="11">
        <f xml:space="preserve">      2300</f>
        <v>2300</v>
      </c>
    </row>
    <row r="1800" spans="1:2" x14ac:dyDescent="0.35">
      <c r="A1800" s="11" t="s">
        <v>1234</v>
      </c>
      <c r="B1800" s="11">
        <f xml:space="preserve">     91200</f>
        <v>91200</v>
      </c>
    </row>
    <row r="1801" spans="1:2" x14ac:dyDescent="0.35">
      <c r="A1801" s="11" t="s">
        <v>63</v>
      </c>
      <c r="B1801" s="11">
        <f xml:space="preserve">     99300</f>
        <v>99300</v>
      </c>
    </row>
    <row r="1802" spans="1:2" x14ac:dyDescent="0.35">
      <c r="A1802" s="11" t="s">
        <v>626</v>
      </c>
      <c r="B1802" s="11">
        <f xml:space="preserve">     70900</f>
        <v>70900</v>
      </c>
    </row>
    <row r="1803" spans="1:2" x14ac:dyDescent="0.35">
      <c r="A1803" s="11" t="s">
        <v>565</v>
      </c>
      <c r="B1803" s="11">
        <f xml:space="preserve">    119700</f>
        <v>119700</v>
      </c>
    </row>
    <row r="1804" spans="1:2" x14ac:dyDescent="0.35">
      <c r="A1804" s="11" t="s">
        <v>565</v>
      </c>
      <c r="B1804" s="11">
        <f xml:space="preserve">    116800</f>
        <v>116800</v>
      </c>
    </row>
    <row r="1805" spans="1:2" x14ac:dyDescent="0.35">
      <c r="A1805" s="11" t="s">
        <v>858</v>
      </c>
      <c r="B1805" s="11">
        <f xml:space="preserve">     25990</f>
        <v>25990</v>
      </c>
    </row>
    <row r="1806" spans="1:2" x14ac:dyDescent="0.35">
      <c r="A1806" s="11" t="s">
        <v>369</v>
      </c>
      <c r="B1806" s="11">
        <f xml:space="preserve">     41400</f>
        <v>41400</v>
      </c>
    </row>
    <row r="1807" spans="1:2" x14ac:dyDescent="0.35">
      <c r="A1807" s="11" t="s">
        <v>427</v>
      </c>
      <c r="B1807" s="11">
        <f xml:space="preserve">     40300</f>
        <v>40300</v>
      </c>
    </row>
    <row r="1808" spans="1:2" x14ac:dyDescent="0.35">
      <c r="A1808" s="11" t="s">
        <v>427</v>
      </c>
      <c r="B1808" s="11">
        <f xml:space="preserve">     40900</f>
        <v>40900</v>
      </c>
    </row>
    <row r="1809" spans="1:2" x14ac:dyDescent="0.35">
      <c r="A1809" s="11" t="s">
        <v>949</v>
      </c>
      <c r="B1809" s="11">
        <f xml:space="preserve">      4200</f>
        <v>4200</v>
      </c>
    </row>
    <row r="1810" spans="1:2" x14ac:dyDescent="0.35">
      <c r="A1810" s="11" t="s">
        <v>380</v>
      </c>
      <c r="B1810" s="11">
        <f xml:space="preserve">     45600</f>
        <v>45600</v>
      </c>
    </row>
    <row r="1811" spans="1:2" x14ac:dyDescent="0.35">
      <c r="A1811" s="11" t="s">
        <v>380</v>
      </c>
      <c r="B1811" s="11">
        <f xml:space="preserve">     45600</f>
        <v>45600</v>
      </c>
    </row>
    <row r="1812" spans="1:2" x14ac:dyDescent="0.35">
      <c r="A1812" s="11" t="s">
        <v>267</v>
      </c>
      <c r="B1812" s="11">
        <f xml:space="preserve">    239900</f>
        <v>239900</v>
      </c>
    </row>
    <row r="1813" spans="1:2" x14ac:dyDescent="0.35">
      <c r="A1813" s="11" t="s">
        <v>1006</v>
      </c>
      <c r="B1813" s="11">
        <f xml:space="preserve">    177100</f>
        <v>177100</v>
      </c>
    </row>
    <row r="1814" spans="1:2" x14ac:dyDescent="0.35">
      <c r="A1814" s="11" t="s">
        <v>1006</v>
      </c>
      <c r="B1814" s="11">
        <f xml:space="preserve">    177100</f>
        <v>177100</v>
      </c>
    </row>
    <row r="1815" spans="1:2" x14ac:dyDescent="0.35">
      <c r="A1815" s="11" t="s">
        <v>35</v>
      </c>
      <c r="B1815" s="11">
        <f xml:space="preserve">      3500</f>
        <v>3500</v>
      </c>
    </row>
    <row r="1816" spans="1:2" x14ac:dyDescent="0.35">
      <c r="A1816" s="11" t="s">
        <v>989</v>
      </c>
      <c r="B1816" s="11">
        <f xml:space="preserve">      4350</f>
        <v>4350</v>
      </c>
    </row>
    <row r="1817" spans="1:2" x14ac:dyDescent="0.35">
      <c r="A1817" s="11" t="s">
        <v>463</v>
      </c>
      <c r="B1817" s="11">
        <f xml:space="preserve">      3250</f>
        <v>3250</v>
      </c>
    </row>
    <row r="1818" spans="1:2" x14ac:dyDescent="0.35">
      <c r="A1818" s="11" t="s">
        <v>463</v>
      </c>
      <c r="B1818" s="11">
        <f xml:space="preserve">      3200</f>
        <v>3200</v>
      </c>
    </row>
    <row r="1819" spans="1:2" x14ac:dyDescent="0.35">
      <c r="A1819" s="11" t="s">
        <v>431</v>
      </c>
      <c r="B1819" s="11">
        <f xml:space="preserve">      3200</f>
        <v>3200</v>
      </c>
    </row>
    <row r="1820" spans="1:2" x14ac:dyDescent="0.35">
      <c r="A1820" s="11" t="s">
        <v>1357</v>
      </c>
      <c r="B1820" s="11">
        <f xml:space="preserve">      4200</f>
        <v>4200</v>
      </c>
    </row>
    <row r="1821" spans="1:2" x14ac:dyDescent="0.35">
      <c r="A1821" s="11" t="s">
        <v>1357</v>
      </c>
      <c r="B1821" s="11">
        <f xml:space="preserve">      4200</f>
        <v>4200</v>
      </c>
    </row>
    <row r="1822" spans="1:2" x14ac:dyDescent="0.35">
      <c r="A1822" s="11" t="s">
        <v>639</v>
      </c>
      <c r="B1822" s="11">
        <f xml:space="preserve">     13200</f>
        <v>13200</v>
      </c>
    </row>
    <row r="1823" spans="1:2" x14ac:dyDescent="0.35">
      <c r="A1823" s="11" t="s">
        <v>639</v>
      </c>
      <c r="B1823" s="11">
        <f xml:space="preserve">     12000</f>
        <v>12000</v>
      </c>
    </row>
    <row r="1824" spans="1:2" x14ac:dyDescent="0.35">
      <c r="A1824" s="11" t="s">
        <v>640</v>
      </c>
      <c r="B1824" s="11">
        <f xml:space="preserve">      8500</f>
        <v>8500</v>
      </c>
    </row>
    <row r="1825" spans="1:2" x14ac:dyDescent="0.35">
      <c r="A1825" s="11" t="s">
        <v>640</v>
      </c>
      <c r="B1825" s="11">
        <f xml:space="preserve">      8500</f>
        <v>8500</v>
      </c>
    </row>
    <row r="1826" spans="1:2" x14ac:dyDescent="0.35">
      <c r="A1826" s="11" t="s">
        <v>303</v>
      </c>
      <c r="B1826" s="11">
        <f xml:space="preserve">      9700</f>
        <v>9700</v>
      </c>
    </row>
    <row r="1827" spans="1:2" x14ac:dyDescent="0.35">
      <c r="A1827" s="11" t="s">
        <v>303</v>
      </c>
      <c r="B1827" s="11">
        <f xml:space="preserve">      9600</f>
        <v>9600</v>
      </c>
    </row>
    <row r="1828" spans="1:2" x14ac:dyDescent="0.35">
      <c r="A1828" s="11" t="s">
        <v>66</v>
      </c>
      <c r="B1828" s="11">
        <f xml:space="preserve">      6900</f>
        <v>6900</v>
      </c>
    </row>
    <row r="1829" spans="1:2" x14ac:dyDescent="0.35">
      <c r="A1829" s="11" t="s">
        <v>1449</v>
      </c>
      <c r="B1829" s="11">
        <f xml:space="preserve">      3300</f>
        <v>3300</v>
      </c>
    </row>
    <row r="1830" spans="1:2" x14ac:dyDescent="0.35">
      <c r="A1830" s="11" t="s">
        <v>1460</v>
      </c>
      <c r="B1830" s="11">
        <f xml:space="preserve">      3400</f>
        <v>3400</v>
      </c>
    </row>
    <row r="1831" spans="1:2" x14ac:dyDescent="0.35">
      <c r="A1831" s="11" t="s">
        <v>1460</v>
      </c>
      <c r="B1831" s="11">
        <f xml:space="preserve">      3350</f>
        <v>3350</v>
      </c>
    </row>
    <row r="1832" spans="1:2" x14ac:dyDescent="0.35">
      <c r="A1832" s="11" t="s">
        <v>1344</v>
      </c>
      <c r="B1832" s="11">
        <f xml:space="preserve">     29200</f>
        <v>29200</v>
      </c>
    </row>
    <row r="1833" spans="1:2" x14ac:dyDescent="0.35">
      <c r="A1833" s="11" t="s">
        <v>1345</v>
      </c>
      <c r="B1833" s="11">
        <f xml:space="preserve">     41100</f>
        <v>41100</v>
      </c>
    </row>
    <row r="1834" spans="1:2" x14ac:dyDescent="0.35">
      <c r="A1834" s="11" t="s">
        <v>1346</v>
      </c>
      <c r="B1834" s="11">
        <f xml:space="preserve">     26000</f>
        <v>26000</v>
      </c>
    </row>
    <row r="1835" spans="1:2" x14ac:dyDescent="0.35">
      <c r="A1835" s="11" t="s">
        <v>1003</v>
      </c>
      <c r="B1835" s="11">
        <f xml:space="preserve">     35700</f>
        <v>35700</v>
      </c>
    </row>
    <row r="1836" spans="1:2" x14ac:dyDescent="0.35">
      <c r="A1836" s="11" t="s">
        <v>1003</v>
      </c>
      <c r="B1836" s="11">
        <f xml:space="preserve">     35700</f>
        <v>35700</v>
      </c>
    </row>
    <row r="1837" spans="1:2" x14ac:dyDescent="0.35">
      <c r="A1837" s="11" t="s">
        <v>1238</v>
      </c>
      <c r="B1837" s="11">
        <f xml:space="preserve">     51900</f>
        <v>51900</v>
      </c>
    </row>
    <row r="1838" spans="1:2" x14ac:dyDescent="0.35">
      <c r="A1838" s="11" t="s">
        <v>1002</v>
      </c>
      <c r="B1838" s="11">
        <f xml:space="preserve">      4200</f>
        <v>4200</v>
      </c>
    </row>
    <row r="1839" spans="1:2" x14ac:dyDescent="0.35">
      <c r="A1839" s="11" t="s">
        <v>1002</v>
      </c>
      <c r="B1839" s="11">
        <f xml:space="preserve">      4200</f>
        <v>4200</v>
      </c>
    </row>
    <row r="1840" spans="1:2" x14ac:dyDescent="0.35">
      <c r="A1840" s="11" t="s">
        <v>160</v>
      </c>
      <c r="B1840" s="11">
        <f xml:space="preserve">      3300</f>
        <v>3300</v>
      </c>
    </row>
    <row r="1841" spans="1:2" x14ac:dyDescent="0.35">
      <c r="A1841" s="11" t="s">
        <v>642</v>
      </c>
      <c r="B1841" s="11">
        <f xml:space="preserve">     11000</f>
        <v>11000</v>
      </c>
    </row>
    <row r="1842" spans="1:2" x14ac:dyDescent="0.35">
      <c r="A1842" s="11" t="s">
        <v>171</v>
      </c>
      <c r="B1842" s="11">
        <f xml:space="preserve">      3000</f>
        <v>3000</v>
      </c>
    </row>
    <row r="1843" spans="1:2" x14ac:dyDescent="0.35">
      <c r="A1843" s="11" t="s">
        <v>171</v>
      </c>
      <c r="B1843" s="11">
        <f xml:space="preserve">      3000</f>
        <v>3000</v>
      </c>
    </row>
    <row r="1844" spans="1:2" x14ac:dyDescent="0.35">
      <c r="A1844" s="11" t="s">
        <v>171</v>
      </c>
      <c r="B1844" s="11">
        <f xml:space="preserve">      3000</f>
        <v>3000</v>
      </c>
    </row>
    <row r="1845" spans="1:2" x14ac:dyDescent="0.35">
      <c r="A1845" s="11" t="s">
        <v>1412</v>
      </c>
      <c r="B1845" s="11">
        <f xml:space="preserve">      7300</f>
        <v>7300</v>
      </c>
    </row>
    <row r="1846" spans="1:2" x14ac:dyDescent="0.35">
      <c r="A1846" s="11" t="s">
        <v>937</v>
      </c>
      <c r="B1846" s="11">
        <f xml:space="preserve">     84500</f>
        <v>84500</v>
      </c>
    </row>
    <row r="1847" spans="1:2" x14ac:dyDescent="0.35">
      <c r="A1847" s="11" t="s">
        <v>937</v>
      </c>
      <c r="B1847" s="11">
        <f xml:space="preserve">     80800</f>
        <v>80800</v>
      </c>
    </row>
    <row r="1848" spans="1:2" x14ac:dyDescent="0.35">
      <c r="A1848" s="11" t="s">
        <v>1204</v>
      </c>
      <c r="B1848" s="11">
        <f xml:space="preserve">     17500</f>
        <v>17500</v>
      </c>
    </row>
    <row r="1849" spans="1:2" x14ac:dyDescent="0.35">
      <c r="A1849" s="11" t="s">
        <v>719</v>
      </c>
      <c r="B1849" s="11">
        <f xml:space="preserve">     73300</f>
        <v>73300</v>
      </c>
    </row>
    <row r="1850" spans="1:2" x14ac:dyDescent="0.35">
      <c r="A1850" s="11" t="s">
        <v>719</v>
      </c>
      <c r="B1850" s="11">
        <f xml:space="preserve">     71500</f>
        <v>71500</v>
      </c>
    </row>
    <row r="1851" spans="1:2" x14ac:dyDescent="0.35">
      <c r="A1851" s="11" t="s">
        <v>566</v>
      </c>
      <c r="B1851" s="11">
        <f xml:space="preserve">     17990</f>
        <v>17990</v>
      </c>
    </row>
    <row r="1852" spans="1:2" x14ac:dyDescent="0.35">
      <c r="A1852" s="11" t="s">
        <v>720</v>
      </c>
      <c r="B1852" s="11">
        <f xml:space="preserve">     19500</f>
        <v>19500</v>
      </c>
    </row>
    <row r="1853" spans="1:2" x14ac:dyDescent="0.35">
      <c r="A1853" s="11" t="s">
        <v>319</v>
      </c>
      <c r="B1853" s="11">
        <f xml:space="preserve">     19400</f>
        <v>19400</v>
      </c>
    </row>
    <row r="1854" spans="1:2" x14ac:dyDescent="0.35">
      <c r="A1854" s="11" t="s">
        <v>319</v>
      </c>
      <c r="B1854" s="11">
        <f xml:space="preserve">     19400</f>
        <v>19400</v>
      </c>
    </row>
    <row r="1855" spans="1:2" x14ac:dyDescent="0.35">
      <c r="A1855" s="11" t="s">
        <v>57</v>
      </c>
      <c r="B1855" s="11">
        <f xml:space="preserve">     20600</f>
        <v>20600</v>
      </c>
    </row>
    <row r="1856" spans="1:2" x14ac:dyDescent="0.35">
      <c r="A1856" s="11" t="s">
        <v>627</v>
      </c>
      <c r="B1856" s="11">
        <f xml:space="preserve">      9500</f>
        <v>9500</v>
      </c>
    </row>
    <row r="1857" spans="1:2" x14ac:dyDescent="0.35">
      <c r="A1857" s="11" t="s">
        <v>892</v>
      </c>
      <c r="B1857" s="11">
        <f xml:space="preserve">      2600</f>
        <v>2600</v>
      </c>
    </row>
    <row r="1858" spans="1:2" x14ac:dyDescent="0.35">
      <c r="A1858" s="11" t="s">
        <v>1205</v>
      </c>
      <c r="B1858" s="11">
        <f xml:space="preserve">      2900</f>
        <v>2900</v>
      </c>
    </row>
    <row r="1859" spans="1:2" x14ac:dyDescent="0.35">
      <c r="A1859" s="11" t="s">
        <v>1205</v>
      </c>
      <c r="B1859" s="11">
        <f xml:space="preserve">      2900</f>
        <v>2900</v>
      </c>
    </row>
    <row r="1860" spans="1:2" x14ac:dyDescent="0.35">
      <c r="A1860" s="11" t="s">
        <v>1347</v>
      </c>
      <c r="B1860" s="11">
        <f xml:space="preserve">     28700</f>
        <v>28700</v>
      </c>
    </row>
    <row r="1861" spans="1:2" x14ac:dyDescent="0.35">
      <c r="A1861" s="11" t="s">
        <v>1348</v>
      </c>
      <c r="B1861" s="11">
        <f xml:space="preserve">     32200</f>
        <v>32200</v>
      </c>
    </row>
    <row r="1862" spans="1:2" x14ac:dyDescent="0.35">
      <c r="A1862" s="11" t="s">
        <v>950</v>
      </c>
      <c r="B1862" s="11">
        <f xml:space="preserve">      4500</f>
        <v>4500</v>
      </c>
    </row>
    <row r="1863" spans="1:2" x14ac:dyDescent="0.35">
      <c r="A1863" s="11" t="s">
        <v>1413</v>
      </c>
      <c r="B1863" s="11">
        <f xml:space="preserve">      4200</f>
        <v>4200</v>
      </c>
    </row>
    <row r="1864" spans="1:2" x14ac:dyDescent="0.35">
      <c r="A1864" s="11" t="s">
        <v>721</v>
      </c>
      <c r="B1864" s="11">
        <f xml:space="preserve">     65900</f>
        <v>65900</v>
      </c>
    </row>
    <row r="1865" spans="1:2" x14ac:dyDescent="0.35">
      <c r="A1865" s="11" t="s">
        <v>990</v>
      </c>
      <c r="B1865" s="11">
        <f xml:space="preserve">     57500</f>
        <v>57500</v>
      </c>
    </row>
    <row r="1866" spans="1:2" x14ac:dyDescent="0.35">
      <c r="A1866" s="11" t="s">
        <v>645</v>
      </c>
      <c r="B1866" s="11">
        <f xml:space="preserve">       990</f>
        <v>990</v>
      </c>
    </row>
    <row r="1867" spans="1:2" x14ac:dyDescent="0.35">
      <c r="A1867" s="11" t="s">
        <v>645</v>
      </c>
      <c r="B1867" s="11">
        <f xml:space="preserve">       990</f>
        <v>990</v>
      </c>
    </row>
    <row r="1868" spans="1:2" x14ac:dyDescent="0.35">
      <c r="A1868" s="11" t="s">
        <v>350</v>
      </c>
      <c r="B1868" s="11">
        <f xml:space="preserve">      4500</f>
        <v>4500</v>
      </c>
    </row>
    <row r="1869" spans="1:2" x14ac:dyDescent="0.35">
      <c r="A1869" s="11" t="s">
        <v>259</v>
      </c>
      <c r="B1869" s="11">
        <f xml:space="preserve">      4800</f>
        <v>4800</v>
      </c>
    </row>
    <row r="1870" spans="1:2" x14ac:dyDescent="0.35">
      <c r="A1870" s="11" t="s">
        <v>259</v>
      </c>
      <c r="B1870" s="11">
        <f xml:space="preserve">      4900</f>
        <v>4900</v>
      </c>
    </row>
    <row r="1871" spans="1:2" x14ac:dyDescent="0.35">
      <c r="A1871" s="11" t="s">
        <v>339</v>
      </c>
      <c r="B1871" s="11">
        <f xml:space="preserve">      3200</f>
        <v>3200</v>
      </c>
    </row>
    <row r="1872" spans="1:2" x14ac:dyDescent="0.35">
      <c r="A1872" s="11" t="s">
        <v>509</v>
      </c>
      <c r="B1872" s="11">
        <f xml:space="preserve">      3500</f>
        <v>3500</v>
      </c>
    </row>
    <row r="1873" spans="1:2" x14ac:dyDescent="0.35">
      <c r="A1873" s="11" t="s">
        <v>509</v>
      </c>
      <c r="B1873" s="11">
        <f xml:space="preserve">      3900</f>
        <v>3900</v>
      </c>
    </row>
    <row r="1874" spans="1:2" x14ac:dyDescent="0.35">
      <c r="A1874" s="11" t="s">
        <v>1281</v>
      </c>
      <c r="B1874" s="11">
        <f xml:space="preserve">      5400</f>
        <v>5400</v>
      </c>
    </row>
    <row r="1875" spans="1:2" x14ac:dyDescent="0.35">
      <c r="A1875" s="11" t="s">
        <v>594</v>
      </c>
      <c r="B1875" s="11">
        <f xml:space="preserve">      5400</f>
        <v>5400</v>
      </c>
    </row>
    <row r="1876" spans="1:2" x14ac:dyDescent="0.35">
      <c r="A1876" s="11" t="s">
        <v>594</v>
      </c>
      <c r="B1876" s="11">
        <f xml:space="preserve">      5400</f>
        <v>5400</v>
      </c>
    </row>
    <row r="1877" spans="1:2" x14ac:dyDescent="0.35">
      <c r="A1877" s="11" t="s">
        <v>595</v>
      </c>
      <c r="B1877" s="11">
        <f xml:space="preserve">      4600</f>
        <v>4600</v>
      </c>
    </row>
    <row r="1878" spans="1:2" x14ac:dyDescent="0.35">
      <c r="A1878" s="11" t="s">
        <v>140</v>
      </c>
      <c r="B1878" s="11">
        <f xml:space="preserve">      4800</f>
        <v>4800</v>
      </c>
    </row>
    <row r="1879" spans="1:2" x14ac:dyDescent="0.35">
      <c r="A1879" s="11" t="s">
        <v>1106</v>
      </c>
      <c r="B1879" s="11">
        <f xml:space="preserve">      4500</f>
        <v>4500</v>
      </c>
    </row>
    <row r="1880" spans="1:2" x14ac:dyDescent="0.35">
      <c r="A1880" s="11" t="s">
        <v>1282</v>
      </c>
      <c r="B1880" s="11">
        <f xml:space="preserve">      4500</f>
        <v>4500</v>
      </c>
    </row>
    <row r="1881" spans="1:2" x14ac:dyDescent="0.35">
      <c r="A1881" s="11" t="s">
        <v>698</v>
      </c>
      <c r="B1881" s="11">
        <f xml:space="preserve">      4900</f>
        <v>4900</v>
      </c>
    </row>
    <row r="1882" spans="1:2" x14ac:dyDescent="0.35">
      <c r="A1882" s="11" t="s">
        <v>1221</v>
      </c>
      <c r="B1882" s="11">
        <f xml:space="preserve">      5000</f>
        <v>5000</v>
      </c>
    </row>
    <row r="1883" spans="1:2" x14ac:dyDescent="0.35">
      <c r="A1883" s="11" t="s">
        <v>1283</v>
      </c>
      <c r="B1883" s="11">
        <f xml:space="preserve">     16800</f>
        <v>16800</v>
      </c>
    </row>
    <row r="1884" spans="1:2" x14ac:dyDescent="0.35">
      <c r="A1884" s="11" t="s">
        <v>253</v>
      </c>
      <c r="B1884" s="11">
        <f xml:space="preserve">       400</f>
        <v>400</v>
      </c>
    </row>
    <row r="1885" spans="1:2" x14ac:dyDescent="0.35">
      <c r="A1885" s="11" t="s">
        <v>143</v>
      </c>
      <c r="B1885" s="11">
        <f xml:space="preserve">       500</f>
        <v>500</v>
      </c>
    </row>
    <row r="1886" spans="1:2" x14ac:dyDescent="0.35">
      <c r="A1886" s="11" t="s">
        <v>736</v>
      </c>
      <c r="B1886" s="11">
        <f xml:space="preserve">       550</f>
        <v>550</v>
      </c>
    </row>
    <row r="1887" spans="1:2" x14ac:dyDescent="0.35">
      <c r="A1887" s="11" t="s">
        <v>1269</v>
      </c>
      <c r="B1887" s="11">
        <f xml:space="preserve">       350</f>
        <v>350</v>
      </c>
    </row>
    <row r="1888" spans="1:2" x14ac:dyDescent="0.35">
      <c r="A1888" s="11" t="s">
        <v>1269</v>
      </c>
      <c r="B1888" s="11">
        <f xml:space="preserve">       320</f>
        <v>320</v>
      </c>
    </row>
    <row r="1889" spans="1:2" x14ac:dyDescent="0.35">
      <c r="A1889" s="11" t="s">
        <v>567</v>
      </c>
      <c r="B1889" s="11">
        <f xml:space="preserve">       875</f>
        <v>875</v>
      </c>
    </row>
    <row r="1890" spans="1:2" x14ac:dyDescent="0.35">
      <c r="A1890" s="11" t="s">
        <v>835</v>
      </c>
      <c r="B1890" s="11">
        <f xml:space="preserve">       860</f>
        <v>860</v>
      </c>
    </row>
    <row r="1891" spans="1:2" x14ac:dyDescent="0.35">
      <c r="A1891" s="11" t="s">
        <v>58</v>
      </c>
      <c r="B1891" s="11">
        <f xml:space="preserve">       390</f>
        <v>390</v>
      </c>
    </row>
    <row r="1892" spans="1:2" x14ac:dyDescent="0.35">
      <c r="A1892" s="11" t="s">
        <v>930</v>
      </c>
      <c r="B1892" s="11">
        <f xml:space="preserve">      6300</f>
        <v>6300</v>
      </c>
    </row>
    <row r="1893" spans="1:2" x14ac:dyDescent="0.35">
      <c r="A1893" s="11" t="s">
        <v>902</v>
      </c>
      <c r="B1893" s="11">
        <f xml:space="preserve">      8000</f>
        <v>8000</v>
      </c>
    </row>
    <row r="1894" spans="1:2" x14ac:dyDescent="0.35">
      <c r="A1894" s="11" t="s">
        <v>902</v>
      </c>
      <c r="B1894" s="11">
        <f xml:space="preserve">      8000</f>
        <v>8000</v>
      </c>
    </row>
    <row r="1895" spans="1:2" x14ac:dyDescent="0.35">
      <c r="A1895" s="11" t="s">
        <v>119</v>
      </c>
      <c r="B1895" s="11">
        <f xml:space="preserve">     58200</f>
        <v>58200</v>
      </c>
    </row>
    <row r="1896" spans="1:2" x14ac:dyDescent="0.35">
      <c r="A1896" s="11" t="s">
        <v>1107</v>
      </c>
      <c r="B1896" s="11">
        <f xml:space="preserve">     23700</f>
        <v>23700</v>
      </c>
    </row>
    <row r="1897" spans="1:2" x14ac:dyDescent="0.35">
      <c r="A1897" s="11" t="s">
        <v>1107</v>
      </c>
      <c r="B1897" s="11">
        <f xml:space="preserve">     22800</f>
        <v>22800</v>
      </c>
    </row>
    <row r="1898" spans="1:2" x14ac:dyDescent="0.35">
      <c r="A1898" s="11" t="s">
        <v>1310</v>
      </c>
      <c r="B1898" s="11">
        <f xml:space="preserve">     22600</f>
        <v>22600</v>
      </c>
    </row>
    <row r="1899" spans="1:2" x14ac:dyDescent="0.35">
      <c r="A1899" s="11" t="s">
        <v>617</v>
      </c>
      <c r="B1899" s="11">
        <f xml:space="preserve">     20800</f>
        <v>20800</v>
      </c>
    </row>
    <row r="1900" spans="1:2" x14ac:dyDescent="0.35">
      <c r="A1900" s="11" t="s">
        <v>1055</v>
      </c>
      <c r="B1900" s="11">
        <f xml:space="preserve">     54900</f>
        <v>54900</v>
      </c>
    </row>
    <row r="1901" spans="1:2" x14ac:dyDescent="0.35">
      <c r="A1901" s="11" t="s">
        <v>1055</v>
      </c>
      <c r="B1901" s="11">
        <f xml:space="preserve">     54900</f>
        <v>54900</v>
      </c>
    </row>
    <row r="1902" spans="1:2" x14ac:dyDescent="0.35">
      <c r="A1902" s="11" t="s">
        <v>396</v>
      </c>
      <c r="B1902" s="11">
        <f xml:space="preserve">     75900</f>
        <v>75900</v>
      </c>
    </row>
    <row r="1903" spans="1:2" x14ac:dyDescent="0.35">
      <c r="A1903" s="11" t="s">
        <v>396</v>
      </c>
      <c r="B1903" s="11">
        <f xml:space="preserve">     75200</f>
        <v>75200</v>
      </c>
    </row>
    <row r="1904" spans="1:2" x14ac:dyDescent="0.35">
      <c r="A1904" s="11" t="s">
        <v>1349</v>
      </c>
      <c r="B1904" s="11">
        <f xml:space="preserve">     35900</f>
        <v>35900</v>
      </c>
    </row>
    <row r="1905" spans="1:2" x14ac:dyDescent="0.35">
      <c r="A1905" s="11" t="s">
        <v>437</v>
      </c>
      <c r="B1905" s="11">
        <f xml:space="preserve">     43900</f>
        <v>43900</v>
      </c>
    </row>
    <row r="1906" spans="1:2" x14ac:dyDescent="0.35">
      <c r="A1906" s="11" t="s">
        <v>283</v>
      </c>
      <c r="B1906" s="11">
        <f xml:space="preserve">     32900</f>
        <v>32900</v>
      </c>
    </row>
    <row r="1907" spans="1:2" x14ac:dyDescent="0.35">
      <c r="A1907" s="11" t="s">
        <v>428</v>
      </c>
      <c r="B1907" s="11">
        <f xml:space="preserve">    305000</f>
        <v>305000</v>
      </c>
    </row>
    <row r="1908" spans="1:2" x14ac:dyDescent="0.35">
      <c r="A1908" s="11" t="s">
        <v>1414</v>
      </c>
      <c r="B1908" s="11">
        <f xml:space="preserve">     88700</f>
        <v>88700</v>
      </c>
    </row>
    <row r="1909" spans="1:2" x14ac:dyDescent="0.35">
      <c r="A1909" s="11" t="s">
        <v>1311</v>
      </c>
      <c r="B1909" s="11">
        <f xml:space="preserve">    110900</f>
        <v>110900</v>
      </c>
    </row>
    <row r="1910" spans="1:2" x14ac:dyDescent="0.35">
      <c r="A1910" s="11" t="s">
        <v>991</v>
      </c>
      <c r="B1910" s="11">
        <f xml:space="preserve">     47500</f>
        <v>47500</v>
      </c>
    </row>
    <row r="1911" spans="1:2" x14ac:dyDescent="0.35">
      <c r="A1911" s="11" t="s">
        <v>157</v>
      </c>
      <c r="B1911" s="11">
        <f xml:space="preserve">     25700</f>
        <v>25700</v>
      </c>
    </row>
    <row r="1912" spans="1:2" x14ac:dyDescent="0.35">
      <c r="A1912" s="11" t="s">
        <v>157</v>
      </c>
      <c r="B1912" s="11">
        <f xml:space="preserve">     24800</f>
        <v>24800</v>
      </c>
    </row>
    <row r="1913" spans="1:2" x14ac:dyDescent="0.35">
      <c r="A1913" s="11" t="s">
        <v>155</v>
      </c>
      <c r="B1913" s="11">
        <f xml:space="preserve">     37300</f>
        <v>37300</v>
      </c>
    </row>
    <row r="1914" spans="1:2" x14ac:dyDescent="0.35">
      <c r="A1914" s="11" t="s">
        <v>1164</v>
      </c>
      <c r="B1914" s="11">
        <f xml:space="preserve">     40200</f>
        <v>40200</v>
      </c>
    </row>
    <row r="1915" spans="1:2" x14ac:dyDescent="0.35">
      <c r="A1915" s="11" t="s">
        <v>98</v>
      </c>
      <c r="B1915" s="11">
        <f xml:space="preserve">     33600</f>
        <v>33600</v>
      </c>
    </row>
    <row r="1916" spans="1:2" x14ac:dyDescent="0.35">
      <c r="A1916" s="11" t="s">
        <v>449</v>
      </c>
      <c r="B1916" s="11">
        <f xml:space="preserve">     95100</f>
        <v>95100</v>
      </c>
    </row>
    <row r="1917" spans="1:2" x14ac:dyDescent="0.35">
      <c r="A1917" s="11" t="s">
        <v>510</v>
      </c>
      <c r="B1917" s="11">
        <f xml:space="preserve">     24500</f>
        <v>24500</v>
      </c>
    </row>
    <row r="1918" spans="1:2" x14ac:dyDescent="0.35">
      <c r="A1918" s="11" t="s">
        <v>510</v>
      </c>
      <c r="B1918" s="11">
        <f xml:space="preserve">     23800</f>
        <v>23800</v>
      </c>
    </row>
    <row r="1919" spans="1:2" x14ac:dyDescent="0.35">
      <c r="A1919" s="11" t="s">
        <v>510</v>
      </c>
      <c r="B1919" s="11">
        <f xml:space="preserve">     22500</f>
        <v>22500</v>
      </c>
    </row>
    <row r="1920" spans="1:2" x14ac:dyDescent="0.35">
      <c r="A1920" s="11" t="s">
        <v>1450</v>
      </c>
      <c r="B1920" s="11">
        <f xml:space="preserve">     11800</f>
        <v>11800</v>
      </c>
    </row>
    <row r="1921" spans="1:2" x14ac:dyDescent="0.35">
      <c r="A1921" s="11" t="s">
        <v>534</v>
      </c>
      <c r="B1921" s="11">
        <f xml:space="preserve">     23500</f>
        <v>23500</v>
      </c>
    </row>
    <row r="1922" spans="1:2" x14ac:dyDescent="0.35">
      <c r="A1922" s="11" t="s">
        <v>534</v>
      </c>
      <c r="B1922" s="11">
        <f xml:space="preserve">     22900</f>
        <v>22900</v>
      </c>
    </row>
    <row r="1923" spans="1:2" x14ac:dyDescent="0.35">
      <c r="A1923" s="11" t="s">
        <v>1165</v>
      </c>
      <c r="B1923" s="11">
        <f xml:space="preserve">      2350</f>
        <v>2350</v>
      </c>
    </row>
    <row r="1924" spans="1:2" x14ac:dyDescent="0.35">
      <c r="A1924" s="11" t="s">
        <v>1222</v>
      </c>
      <c r="B1924" s="11">
        <f xml:space="preserve">      2250</f>
        <v>2250</v>
      </c>
    </row>
    <row r="1925" spans="1:2" x14ac:dyDescent="0.35">
      <c r="A1925" s="11" t="s">
        <v>36</v>
      </c>
      <c r="B1925" s="11">
        <f xml:space="preserve">     28200</f>
        <v>28200</v>
      </c>
    </row>
    <row r="1926" spans="1:2" x14ac:dyDescent="0.35">
      <c r="A1926" s="11" t="s">
        <v>1312</v>
      </c>
      <c r="B1926" s="11">
        <f xml:space="preserve">     11800</f>
        <v>11800</v>
      </c>
    </row>
    <row r="1927" spans="1:2" x14ac:dyDescent="0.35">
      <c r="A1927" s="11" t="s">
        <v>1312</v>
      </c>
      <c r="B1927" s="11">
        <f xml:space="preserve">     11800</f>
        <v>11800</v>
      </c>
    </row>
    <row r="1928" spans="1:2" x14ac:dyDescent="0.35">
      <c r="A1928" s="11" t="s">
        <v>107</v>
      </c>
      <c r="B1928" s="11">
        <f xml:space="preserve">     17700</f>
        <v>17700</v>
      </c>
    </row>
    <row r="1929" spans="1:2" x14ac:dyDescent="0.35">
      <c r="A1929" s="11" t="s">
        <v>107</v>
      </c>
      <c r="B1929" s="11">
        <f xml:space="preserve">     17400</f>
        <v>17400</v>
      </c>
    </row>
    <row r="1930" spans="1:2" x14ac:dyDescent="0.35">
      <c r="A1930" s="11" t="s">
        <v>108</v>
      </c>
      <c r="B1930" s="11">
        <f xml:space="preserve">     19990</f>
        <v>19990</v>
      </c>
    </row>
    <row r="1931" spans="1:2" x14ac:dyDescent="0.35">
      <c r="A1931" s="11" t="s">
        <v>108</v>
      </c>
      <c r="B1931" s="11">
        <f xml:space="preserve">     19990</f>
        <v>19990</v>
      </c>
    </row>
    <row r="1932" spans="1:2" x14ac:dyDescent="0.35">
      <c r="A1932" s="11" t="s">
        <v>335</v>
      </c>
      <c r="B1932" s="11">
        <f xml:space="preserve">     11200</f>
        <v>11200</v>
      </c>
    </row>
    <row r="1933" spans="1:2" x14ac:dyDescent="0.35">
      <c r="A1933" s="11" t="s">
        <v>335</v>
      </c>
      <c r="B1933" s="11">
        <f xml:space="preserve">     10700</f>
        <v>10700</v>
      </c>
    </row>
    <row r="1934" spans="1:2" x14ac:dyDescent="0.35">
      <c r="A1934" s="11" t="s">
        <v>109</v>
      </c>
      <c r="B1934" s="11">
        <f xml:space="preserve">     14700</f>
        <v>14700</v>
      </c>
    </row>
    <row r="1935" spans="1:2" x14ac:dyDescent="0.35">
      <c r="A1935" s="11" t="s">
        <v>1526</v>
      </c>
      <c r="B1935" s="11">
        <f xml:space="preserve">     28400</f>
        <v>28400</v>
      </c>
    </row>
    <row r="1936" spans="1:2" x14ac:dyDescent="0.35">
      <c r="A1936" s="11" t="s">
        <v>1380</v>
      </c>
      <c r="B1936" s="11">
        <f xml:space="preserve">     27200</f>
        <v>27200</v>
      </c>
    </row>
    <row r="1937" spans="1:2" x14ac:dyDescent="0.35">
      <c r="A1937" s="11" t="s">
        <v>817</v>
      </c>
      <c r="B1937" s="11">
        <f xml:space="preserve">     62800</f>
        <v>62800</v>
      </c>
    </row>
    <row r="1938" spans="1:2" x14ac:dyDescent="0.35">
      <c r="A1938" s="11" t="s">
        <v>1206</v>
      </c>
      <c r="B1938" s="11">
        <f xml:space="preserve">     64400</f>
        <v>64400</v>
      </c>
    </row>
    <row r="1939" spans="1:2" x14ac:dyDescent="0.35">
      <c r="A1939" s="11" t="s">
        <v>1206</v>
      </c>
      <c r="B1939" s="11">
        <f xml:space="preserve">     64400</f>
        <v>64400</v>
      </c>
    </row>
    <row r="1940" spans="1:2" x14ac:dyDescent="0.35">
      <c r="A1940" s="11" t="s">
        <v>1527</v>
      </c>
      <c r="B1940" s="11">
        <f xml:space="preserve">     64700</f>
        <v>64700</v>
      </c>
    </row>
    <row r="1941" spans="1:2" x14ac:dyDescent="0.35">
      <c r="A1941" s="11" t="s">
        <v>1120</v>
      </c>
      <c r="B1941" s="11">
        <f xml:space="preserve">     20300</f>
        <v>20300</v>
      </c>
    </row>
    <row r="1942" spans="1:2" x14ac:dyDescent="0.35">
      <c r="A1942" s="11" t="s">
        <v>1415</v>
      </c>
      <c r="B1942" s="11">
        <f xml:space="preserve">     43500</f>
        <v>43500</v>
      </c>
    </row>
    <row r="1943" spans="1:2" x14ac:dyDescent="0.35">
      <c r="A1943" s="11" t="s">
        <v>1415</v>
      </c>
      <c r="B1943" s="11">
        <f xml:space="preserve">     43500</f>
        <v>43500</v>
      </c>
    </row>
    <row r="1944" spans="1:2" x14ac:dyDescent="0.35">
      <c r="A1944" s="11" t="s">
        <v>754</v>
      </c>
      <c r="B1944" s="11">
        <f xml:space="preserve">      3800</f>
        <v>3800</v>
      </c>
    </row>
    <row r="1945" spans="1:2" x14ac:dyDescent="0.35">
      <c r="A1945" s="11" t="s">
        <v>754</v>
      </c>
      <c r="B1945" s="11">
        <f xml:space="preserve">      3500</f>
        <v>3500</v>
      </c>
    </row>
    <row r="1946" spans="1:2" x14ac:dyDescent="0.35">
      <c r="A1946" s="11" t="s">
        <v>641</v>
      </c>
      <c r="B1946" s="11">
        <f xml:space="preserve">     14700</f>
        <v>14700</v>
      </c>
    </row>
    <row r="1947" spans="1:2" x14ac:dyDescent="0.35">
      <c r="A1947" s="11" t="s">
        <v>641</v>
      </c>
      <c r="B1947" s="11">
        <f xml:space="preserve">     14100</f>
        <v>14100</v>
      </c>
    </row>
    <row r="1948" spans="1:2" x14ac:dyDescent="0.35">
      <c r="A1948" s="11" t="s">
        <v>641</v>
      </c>
      <c r="B1948" s="11">
        <f xml:space="preserve">     14100</f>
        <v>14100</v>
      </c>
    </row>
    <row r="1949" spans="1:2" x14ac:dyDescent="0.35">
      <c r="A1949" s="11" t="s">
        <v>1313</v>
      </c>
      <c r="B1949" s="11">
        <f xml:space="preserve">      3800</f>
        <v>3800</v>
      </c>
    </row>
    <row r="1950" spans="1:2" x14ac:dyDescent="0.35">
      <c r="A1950" s="11" t="s">
        <v>1313</v>
      </c>
      <c r="B1950" s="11">
        <f xml:space="preserve">      3800</f>
        <v>3800</v>
      </c>
    </row>
    <row r="1951" spans="1:2" x14ac:dyDescent="0.35">
      <c r="A1951" s="11" t="s">
        <v>699</v>
      </c>
      <c r="B1951" s="11">
        <f xml:space="preserve">      3100</f>
        <v>3100</v>
      </c>
    </row>
    <row r="1952" spans="1:2" x14ac:dyDescent="0.35">
      <c r="A1952" s="11" t="s">
        <v>1166</v>
      </c>
      <c r="B1952" s="11">
        <f xml:space="preserve">      7700</f>
        <v>7700</v>
      </c>
    </row>
    <row r="1953" spans="1:2" x14ac:dyDescent="0.35">
      <c r="A1953" s="11" t="s">
        <v>951</v>
      </c>
      <c r="B1953" s="11">
        <f xml:space="preserve">     40800</f>
        <v>40800</v>
      </c>
    </row>
    <row r="1954" spans="1:2" x14ac:dyDescent="0.35">
      <c r="A1954" s="11" t="s">
        <v>1177</v>
      </c>
      <c r="B1954" s="11">
        <f xml:space="preserve">     50000</f>
        <v>50000</v>
      </c>
    </row>
    <row r="1955" spans="1:2" x14ac:dyDescent="0.35">
      <c r="A1955" s="11" t="s">
        <v>1350</v>
      </c>
      <c r="B1955" s="11">
        <f xml:space="preserve">     29500</f>
        <v>29500</v>
      </c>
    </row>
    <row r="1956" spans="1:2" x14ac:dyDescent="0.35">
      <c r="A1956" s="11" t="s">
        <v>818</v>
      </c>
      <c r="B1956" s="11">
        <f xml:space="preserve">     64900</f>
        <v>64900</v>
      </c>
    </row>
    <row r="1957" spans="1:2" x14ac:dyDescent="0.35">
      <c r="A1957" s="11" t="s">
        <v>992</v>
      </c>
      <c r="B1957" s="11">
        <f xml:space="preserve">     70100</f>
        <v>70100</v>
      </c>
    </row>
    <row r="1958" spans="1:2" x14ac:dyDescent="0.35">
      <c r="A1958" s="11" t="s">
        <v>993</v>
      </c>
      <c r="B1958" s="11">
        <f xml:space="preserve">    128700</f>
        <v>128700</v>
      </c>
    </row>
    <row r="1959" spans="1:2" x14ac:dyDescent="0.35">
      <c r="A1959" s="11" t="s">
        <v>755</v>
      </c>
      <c r="B1959" s="11">
        <f xml:space="preserve">     46300</f>
        <v>46300</v>
      </c>
    </row>
    <row r="1960" spans="1:2" x14ac:dyDescent="0.35">
      <c r="A1960" s="11" t="s">
        <v>37</v>
      </c>
      <c r="B1960" s="11">
        <f xml:space="preserve">     23500</f>
        <v>23500</v>
      </c>
    </row>
    <row r="1961" spans="1:2" x14ac:dyDescent="0.35">
      <c r="A1961" s="11" t="s">
        <v>37</v>
      </c>
      <c r="B1961" s="11">
        <f xml:space="preserve">     23500</f>
        <v>23500</v>
      </c>
    </row>
    <row r="1962" spans="1:2" x14ac:dyDescent="0.35">
      <c r="A1962" s="11" t="s">
        <v>1178</v>
      </c>
      <c r="B1962" s="11">
        <f xml:space="preserve">    114900</f>
        <v>114900</v>
      </c>
    </row>
    <row r="1963" spans="1:2" x14ac:dyDescent="0.35">
      <c r="A1963" s="11" t="s">
        <v>1178</v>
      </c>
      <c r="B1963" s="11">
        <f xml:space="preserve">    114900</f>
        <v>114900</v>
      </c>
    </row>
    <row r="1964" spans="1:2" x14ac:dyDescent="0.35">
      <c r="A1964" s="11" t="s">
        <v>105</v>
      </c>
      <c r="B1964" s="11">
        <f xml:space="preserve">     51800</f>
        <v>51800</v>
      </c>
    </row>
    <row r="1965" spans="1:2" x14ac:dyDescent="0.35">
      <c r="A1965" s="11" t="s">
        <v>872</v>
      </c>
      <c r="B1965" s="11">
        <f xml:space="preserve">     44100</f>
        <v>44100</v>
      </c>
    </row>
    <row r="1966" spans="1:2" x14ac:dyDescent="0.35">
      <c r="A1966" s="11" t="s">
        <v>1528</v>
      </c>
      <c r="B1966" s="11">
        <f xml:space="preserve">     39900</f>
        <v>39900</v>
      </c>
    </row>
    <row r="1967" spans="1:2" x14ac:dyDescent="0.35">
      <c r="A1967" s="11" t="s">
        <v>1529</v>
      </c>
      <c r="B1967" s="11">
        <f xml:space="preserve">     53900</f>
        <v>53900</v>
      </c>
    </row>
    <row r="1968" spans="1:2" x14ac:dyDescent="0.35">
      <c r="A1968" s="11" t="s">
        <v>952</v>
      </c>
      <c r="B1968" s="11">
        <f xml:space="preserve">     10000</f>
        <v>10000</v>
      </c>
    </row>
    <row r="1969" spans="1:2" x14ac:dyDescent="0.35">
      <c r="A1969" s="11" t="s">
        <v>99</v>
      </c>
      <c r="B1969" s="11">
        <f xml:space="preserve">     28990</f>
        <v>28990</v>
      </c>
    </row>
    <row r="1970" spans="1:2" x14ac:dyDescent="0.35">
      <c r="A1970" s="11" t="s">
        <v>1108</v>
      </c>
      <c r="B1970" s="11">
        <f xml:space="preserve">     26600</f>
        <v>26600</v>
      </c>
    </row>
    <row r="1971" spans="1:2" x14ac:dyDescent="0.35">
      <c r="A1971" s="11" t="s">
        <v>265</v>
      </c>
      <c r="B1971" s="11">
        <f xml:space="preserve">      2300</f>
        <v>2300</v>
      </c>
    </row>
    <row r="1972" spans="1:2" x14ac:dyDescent="0.35">
      <c r="A1972" s="11" t="s">
        <v>1167</v>
      </c>
      <c r="B1972" s="11">
        <f xml:space="preserve">      6500</f>
        <v>6500</v>
      </c>
    </row>
    <row r="1973" spans="1:2" x14ac:dyDescent="0.35">
      <c r="A1973" s="11" t="s">
        <v>1530</v>
      </c>
      <c r="B1973" s="11">
        <f xml:space="preserve">      6700</f>
        <v>6700</v>
      </c>
    </row>
    <row r="1974" spans="1:2" x14ac:dyDescent="0.35">
      <c r="A1974" s="11" t="s">
        <v>931</v>
      </c>
      <c r="B1974" s="11">
        <f xml:space="preserve">     16300</f>
        <v>16300</v>
      </c>
    </row>
    <row r="1975" spans="1:2" x14ac:dyDescent="0.35">
      <c r="A1975" s="11" t="s">
        <v>535</v>
      </c>
      <c r="B1975" s="11">
        <f xml:space="preserve">    113300</f>
        <v>113300</v>
      </c>
    </row>
    <row r="1976" spans="1:2" x14ac:dyDescent="0.35">
      <c r="A1976" s="5"/>
    </row>
    <row r="1977" spans="1:2" x14ac:dyDescent="0.35">
      <c r="A1977" s="5"/>
    </row>
    <row r="1978" spans="1:2" x14ac:dyDescent="0.35">
      <c r="A1978" s="5"/>
    </row>
    <row r="1979" spans="1:2" x14ac:dyDescent="0.35">
      <c r="A1979" s="5"/>
    </row>
    <row r="1980" spans="1:2" x14ac:dyDescent="0.35">
      <c r="A1980" s="5"/>
    </row>
    <row r="1981" spans="1:2" x14ac:dyDescent="0.35">
      <c r="A1981" s="5"/>
    </row>
    <row r="1982" spans="1:2" x14ac:dyDescent="0.35">
      <c r="A1982" s="5"/>
    </row>
    <row r="1983" spans="1:2" x14ac:dyDescent="0.35">
      <c r="A1983" s="5"/>
    </row>
    <row r="1984" spans="1:2" x14ac:dyDescent="0.35">
      <c r="A1984" s="5"/>
    </row>
    <row r="1985" spans="1:1" x14ac:dyDescent="0.35">
      <c r="A1985" s="5"/>
    </row>
    <row r="1986" spans="1:1" x14ac:dyDescent="0.35">
      <c r="A1986" s="5"/>
    </row>
    <row r="1987" spans="1:1" x14ac:dyDescent="0.35">
      <c r="A1987" s="5"/>
    </row>
    <row r="1988" spans="1:1" x14ac:dyDescent="0.35">
      <c r="A1988" s="5"/>
    </row>
    <row r="1989" spans="1:1" x14ac:dyDescent="0.35">
      <c r="A1989" s="5"/>
    </row>
    <row r="1990" spans="1:1" x14ac:dyDescent="0.35">
      <c r="A1990" s="5"/>
    </row>
    <row r="1991" spans="1:1" x14ac:dyDescent="0.35">
      <c r="A1991" s="5"/>
    </row>
    <row r="1992" spans="1:1" x14ac:dyDescent="0.35">
      <c r="A1992" s="5"/>
    </row>
    <row r="1993" spans="1:1" x14ac:dyDescent="0.35">
      <c r="A1993" s="5"/>
    </row>
    <row r="1994" spans="1:1" x14ac:dyDescent="0.35">
      <c r="A1994" s="5"/>
    </row>
    <row r="1995" spans="1:1" x14ac:dyDescent="0.35">
      <c r="A1995" s="5"/>
    </row>
    <row r="1996" spans="1:1" x14ac:dyDescent="0.35">
      <c r="A1996" s="5"/>
    </row>
    <row r="1997" spans="1:1" x14ac:dyDescent="0.35">
      <c r="A1997" s="5"/>
    </row>
    <row r="1998" spans="1:1" x14ac:dyDescent="0.35">
      <c r="A1998" s="5"/>
    </row>
    <row r="1999" spans="1:1" x14ac:dyDescent="0.35">
      <c r="A1999" s="5"/>
    </row>
    <row r="2000" spans="1:1" x14ac:dyDescent="0.35">
      <c r="A2000" s="5"/>
    </row>
    <row r="2001" spans="1:1" x14ac:dyDescent="0.35">
      <c r="A2001" s="5"/>
    </row>
    <row r="2002" spans="1:1" x14ac:dyDescent="0.35">
      <c r="A2002" s="5"/>
    </row>
    <row r="2003" spans="1:1" x14ac:dyDescent="0.35">
      <c r="A2003" s="5"/>
    </row>
    <row r="2004" spans="1:1" x14ac:dyDescent="0.35">
      <c r="A2004" s="5"/>
    </row>
    <row r="2005" spans="1:1" x14ac:dyDescent="0.35">
      <c r="A2005" s="5"/>
    </row>
    <row r="2006" spans="1:1" x14ac:dyDescent="0.35">
      <c r="A2006" s="5"/>
    </row>
    <row r="2007" spans="1:1" x14ac:dyDescent="0.35">
      <c r="A2007" s="5"/>
    </row>
    <row r="2008" spans="1:1" x14ac:dyDescent="0.35">
      <c r="A2008" s="5"/>
    </row>
    <row r="2009" spans="1:1" x14ac:dyDescent="0.35">
      <c r="A2009" s="5"/>
    </row>
    <row r="2010" spans="1:1" x14ac:dyDescent="0.35">
      <c r="A2010" s="5"/>
    </row>
    <row r="2011" spans="1:1" x14ac:dyDescent="0.35">
      <c r="A2011" s="5"/>
    </row>
    <row r="2012" spans="1:1" x14ac:dyDescent="0.35">
      <c r="A2012" s="5"/>
    </row>
    <row r="2013" spans="1:1" x14ac:dyDescent="0.35">
      <c r="A2013" s="5"/>
    </row>
    <row r="2014" spans="1:1" x14ac:dyDescent="0.35">
      <c r="A2014" s="5"/>
    </row>
    <row r="2015" spans="1:1" x14ac:dyDescent="0.35">
      <c r="A2015" s="5"/>
    </row>
    <row r="2016" spans="1:1" x14ac:dyDescent="0.35">
      <c r="A2016" s="5"/>
    </row>
    <row r="2017" spans="1:1" x14ac:dyDescent="0.35">
      <c r="A2017" s="5"/>
    </row>
    <row r="2018" spans="1:1" x14ac:dyDescent="0.35">
      <c r="A2018" s="5"/>
    </row>
    <row r="2019" spans="1:1" x14ac:dyDescent="0.35">
      <c r="A2019" s="5"/>
    </row>
    <row r="2020" spans="1:1" x14ac:dyDescent="0.35">
      <c r="A2020" s="5"/>
    </row>
    <row r="2021" spans="1:1" x14ac:dyDescent="0.35">
      <c r="A2021" s="5"/>
    </row>
    <row r="2022" spans="1:1" x14ac:dyDescent="0.35">
      <c r="A2022" s="5"/>
    </row>
    <row r="2023" spans="1:1" x14ac:dyDescent="0.35">
      <c r="A2023" s="5"/>
    </row>
    <row r="2024" spans="1:1" x14ac:dyDescent="0.35">
      <c r="A2024" s="5"/>
    </row>
    <row r="2025" spans="1:1" x14ac:dyDescent="0.35">
      <c r="A2025" s="5"/>
    </row>
    <row r="2026" spans="1:1" x14ac:dyDescent="0.35">
      <c r="A2026" s="5"/>
    </row>
    <row r="2027" spans="1:1" x14ac:dyDescent="0.35">
      <c r="A2027" s="5"/>
    </row>
    <row r="2028" spans="1:1" x14ac:dyDescent="0.35">
      <c r="A2028" s="5"/>
    </row>
    <row r="2029" spans="1:1" x14ac:dyDescent="0.35">
      <c r="A2029" s="5"/>
    </row>
    <row r="2030" spans="1:1" x14ac:dyDescent="0.35">
      <c r="A2030" s="5"/>
    </row>
    <row r="2031" spans="1:1" x14ac:dyDescent="0.35">
      <c r="A2031" s="5"/>
    </row>
    <row r="2032" spans="1:1" x14ac:dyDescent="0.35">
      <c r="A2032" s="5"/>
    </row>
    <row r="2033" spans="1:1" x14ac:dyDescent="0.35">
      <c r="A2033" s="5"/>
    </row>
    <row r="2034" spans="1:1" x14ac:dyDescent="0.35">
      <c r="A2034" s="5"/>
    </row>
    <row r="2035" spans="1:1" x14ac:dyDescent="0.35">
      <c r="A2035" s="5"/>
    </row>
    <row r="2036" spans="1:1" x14ac:dyDescent="0.35">
      <c r="A2036" s="5"/>
    </row>
    <row r="2037" spans="1:1" x14ac:dyDescent="0.35">
      <c r="A2037" s="5"/>
    </row>
    <row r="2038" spans="1:1" x14ac:dyDescent="0.35">
      <c r="A2038" s="5"/>
    </row>
    <row r="2039" spans="1:1" x14ac:dyDescent="0.35">
      <c r="A2039" s="5"/>
    </row>
    <row r="2040" spans="1:1" x14ac:dyDescent="0.35">
      <c r="A2040" s="5"/>
    </row>
    <row r="2041" spans="1:1" x14ac:dyDescent="0.35">
      <c r="A2041" s="5"/>
    </row>
    <row r="2042" spans="1:1" x14ac:dyDescent="0.35">
      <c r="A2042" s="5"/>
    </row>
    <row r="2043" spans="1:1" x14ac:dyDescent="0.35">
      <c r="A2043" s="5"/>
    </row>
    <row r="2044" spans="1:1" x14ac:dyDescent="0.35">
      <c r="A2044" s="5"/>
    </row>
    <row r="2045" spans="1:1" x14ac:dyDescent="0.35">
      <c r="A2045" s="5"/>
    </row>
    <row r="2046" spans="1:1" x14ac:dyDescent="0.35">
      <c r="A2046" s="5"/>
    </row>
    <row r="2047" spans="1:1" x14ac:dyDescent="0.35">
      <c r="A2047" s="5"/>
    </row>
    <row r="2048" spans="1:1" x14ac:dyDescent="0.35">
      <c r="A2048" s="5"/>
    </row>
    <row r="2049" spans="1:1" x14ac:dyDescent="0.35">
      <c r="A2049" s="5"/>
    </row>
    <row r="2050" spans="1:1" x14ac:dyDescent="0.35">
      <c r="A2050" s="5"/>
    </row>
    <row r="2051" spans="1:1" x14ac:dyDescent="0.35">
      <c r="A2051" s="5"/>
    </row>
    <row r="2052" spans="1:1" x14ac:dyDescent="0.35">
      <c r="A2052" s="5"/>
    </row>
    <row r="2053" spans="1:1" x14ac:dyDescent="0.35">
      <c r="A2053" s="5"/>
    </row>
    <row r="2054" spans="1:1" x14ac:dyDescent="0.35">
      <c r="A2054" s="5"/>
    </row>
    <row r="2055" spans="1:1" x14ac:dyDescent="0.35">
      <c r="A2055" s="5"/>
    </row>
    <row r="2056" spans="1:1" x14ac:dyDescent="0.35">
      <c r="A2056" s="5"/>
    </row>
    <row r="2057" spans="1:1" x14ac:dyDescent="0.35">
      <c r="A2057" s="5"/>
    </row>
    <row r="2058" spans="1:1" x14ac:dyDescent="0.35">
      <c r="A2058" s="5"/>
    </row>
    <row r="2059" spans="1:1" x14ac:dyDescent="0.35">
      <c r="A2059" s="5"/>
    </row>
    <row r="2060" spans="1:1" x14ac:dyDescent="0.35">
      <c r="A2060" s="5"/>
    </row>
    <row r="2061" spans="1:1" x14ac:dyDescent="0.35">
      <c r="A2061" s="5"/>
    </row>
    <row r="2062" spans="1:1" x14ac:dyDescent="0.35">
      <c r="A2062" s="5"/>
    </row>
    <row r="2063" spans="1:1" x14ac:dyDescent="0.35">
      <c r="A2063" s="5"/>
    </row>
    <row r="2064" spans="1:1" x14ac:dyDescent="0.35">
      <c r="A2064" s="5"/>
    </row>
    <row r="2065" spans="1:1" x14ac:dyDescent="0.35">
      <c r="A2065" s="5"/>
    </row>
    <row r="2066" spans="1:1" x14ac:dyDescent="0.35">
      <c r="A2066" s="5"/>
    </row>
    <row r="2067" spans="1:1" x14ac:dyDescent="0.35">
      <c r="A2067" s="5"/>
    </row>
    <row r="2068" spans="1:1" x14ac:dyDescent="0.35">
      <c r="A2068" s="5"/>
    </row>
    <row r="2069" spans="1:1" x14ac:dyDescent="0.35">
      <c r="A2069" s="5"/>
    </row>
    <row r="2070" spans="1:1" x14ac:dyDescent="0.35">
      <c r="A2070" s="5"/>
    </row>
    <row r="2071" spans="1:1" x14ac:dyDescent="0.35">
      <c r="A2071" s="5"/>
    </row>
    <row r="2072" spans="1:1" x14ac:dyDescent="0.35">
      <c r="A2072" s="5"/>
    </row>
    <row r="2073" spans="1:1" x14ac:dyDescent="0.35">
      <c r="A2073" s="5"/>
    </row>
    <row r="2074" spans="1:1" x14ac:dyDescent="0.35">
      <c r="A2074" s="5"/>
    </row>
    <row r="2075" spans="1:1" x14ac:dyDescent="0.35">
      <c r="A2075" s="5"/>
    </row>
    <row r="2076" spans="1:1" x14ac:dyDescent="0.35">
      <c r="A2076" s="5"/>
    </row>
    <row r="2077" spans="1:1" x14ac:dyDescent="0.35">
      <c r="A2077" s="5"/>
    </row>
    <row r="2078" spans="1:1" x14ac:dyDescent="0.35">
      <c r="A2078" s="5"/>
    </row>
    <row r="2079" spans="1:1" x14ac:dyDescent="0.35">
      <c r="A2079" s="5"/>
    </row>
    <row r="2080" spans="1:1" x14ac:dyDescent="0.35">
      <c r="A2080" s="11"/>
    </row>
    <row r="2081" spans="1:1" x14ac:dyDescent="0.35">
      <c r="A2081" s="11"/>
    </row>
    <row r="2082" spans="1:1" x14ac:dyDescent="0.35">
      <c r="A2082" s="11"/>
    </row>
    <row r="2083" spans="1:1" x14ac:dyDescent="0.35">
      <c r="A2083" s="11"/>
    </row>
    <row r="2084" spans="1:1" x14ac:dyDescent="0.35">
      <c r="A2084" s="11"/>
    </row>
    <row r="2085" spans="1:1" x14ac:dyDescent="0.35">
      <c r="A2085" s="11"/>
    </row>
    <row r="2086" spans="1:1" x14ac:dyDescent="0.35">
      <c r="A2086" s="11"/>
    </row>
    <row r="2087" spans="1:1" x14ac:dyDescent="0.35">
      <c r="A2087" s="11"/>
    </row>
    <row r="2088" spans="1:1" x14ac:dyDescent="0.35">
      <c r="A2088" s="11"/>
    </row>
    <row r="2089" spans="1:1" x14ac:dyDescent="0.35">
      <c r="A2089" s="11"/>
    </row>
    <row r="2090" spans="1:1" x14ac:dyDescent="0.35">
      <c r="A2090" s="11"/>
    </row>
    <row r="2091" spans="1:1" x14ac:dyDescent="0.35">
      <c r="A2091" s="11"/>
    </row>
    <row r="2092" spans="1:1" x14ac:dyDescent="0.35">
      <c r="A2092" s="11"/>
    </row>
    <row r="2093" spans="1:1" x14ac:dyDescent="0.35">
      <c r="A2093" s="11"/>
    </row>
    <row r="2094" spans="1:1" x14ac:dyDescent="0.35">
      <c r="A2094" s="11"/>
    </row>
    <row r="2095" spans="1:1" x14ac:dyDescent="0.35">
      <c r="A2095" s="11"/>
    </row>
    <row r="2096" spans="1:1" x14ac:dyDescent="0.35">
      <c r="A2096" s="11"/>
    </row>
    <row r="2097" spans="1:1" x14ac:dyDescent="0.35">
      <c r="A2097" s="11"/>
    </row>
    <row r="2098" spans="1:1" x14ac:dyDescent="0.35">
      <c r="A2098" s="11"/>
    </row>
    <row r="2099" spans="1:1" x14ac:dyDescent="0.35">
      <c r="A2099" s="11"/>
    </row>
    <row r="2100" spans="1:1" x14ac:dyDescent="0.35">
      <c r="A2100" s="11"/>
    </row>
    <row r="2101" spans="1:1" x14ac:dyDescent="0.35">
      <c r="A2101" s="11"/>
    </row>
    <row r="2102" spans="1:1" x14ac:dyDescent="0.35">
      <c r="A2102" s="11"/>
    </row>
    <row r="2103" spans="1:1" x14ac:dyDescent="0.35">
      <c r="A2103" s="11"/>
    </row>
    <row r="2104" spans="1:1" x14ac:dyDescent="0.35">
      <c r="A2104" s="11"/>
    </row>
    <row r="2105" spans="1:1" x14ac:dyDescent="0.35">
      <c r="A2105" s="11"/>
    </row>
    <row r="2106" spans="1:1" x14ac:dyDescent="0.35">
      <c r="A2106" s="11"/>
    </row>
    <row r="2107" spans="1:1" x14ac:dyDescent="0.35">
      <c r="A2107" s="11"/>
    </row>
    <row r="2108" spans="1:1" x14ac:dyDescent="0.35">
      <c r="A2108" s="11"/>
    </row>
    <row r="2109" spans="1:1" x14ac:dyDescent="0.35">
      <c r="A2109" s="11"/>
    </row>
    <row r="2110" spans="1:1" x14ac:dyDescent="0.35">
      <c r="A2110" s="11"/>
    </row>
    <row r="2111" spans="1:1" x14ac:dyDescent="0.35">
      <c r="A2111" s="11"/>
    </row>
    <row r="2112" spans="1:1" x14ac:dyDescent="0.35">
      <c r="A2112" s="11"/>
    </row>
    <row r="2113" spans="1:1" x14ac:dyDescent="0.35">
      <c r="A2113" s="11"/>
    </row>
    <row r="2114" spans="1:1" x14ac:dyDescent="0.35">
      <c r="A2114" s="11"/>
    </row>
    <row r="2115" spans="1:1" x14ac:dyDescent="0.35">
      <c r="A2115" s="11"/>
    </row>
    <row r="2116" spans="1:1" x14ac:dyDescent="0.35">
      <c r="A2116" s="11"/>
    </row>
    <row r="2117" spans="1:1" x14ac:dyDescent="0.35">
      <c r="A2117" s="11"/>
    </row>
    <row r="2118" spans="1:1" x14ac:dyDescent="0.35">
      <c r="A2118" s="11"/>
    </row>
    <row r="2119" spans="1:1" x14ac:dyDescent="0.35">
      <c r="A2119" s="11"/>
    </row>
    <row r="2120" spans="1:1" x14ac:dyDescent="0.35">
      <c r="A2120" s="11"/>
    </row>
    <row r="2121" spans="1:1" x14ac:dyDescent="0.35">
      <c r="A2121" s="11"/>
    </row>
    <row r="2122" spans="1:1" x14ac:dyDescent="0.35">
      <c r="A2122" s="11"/>
    </row>
    <row r="2123" spans="1:1" x14ac:dyDescent="0.35">
      <c r="A2123" s="11"/>
    </row>
    <row r="2124" spans="1:1" x14ac:dyDescent="0.35">
      <c r="A2124" s="11"/>
    </row>
    <row r="2125" spans="1:1" x14ac:dyDescent="0.35">
      <c r="A2125" s="11"/>
    </row>
    <row r="2126" spans="1:1" x14ac:dyDescent="0.35">
      <c r="A2126" s="11"/>
    </row>
    <row r="2127" spans="1:1" x14ac:dyDescent="0.35">
      <c r="A2127" s="11"/>
    </row>
    <row r="2128" spans="1:1" x14ac:dyDescent="0.35">
      <c r="A2128" s="11"/>
    </row>
    <row r="2129" spans="1:1" x14ac:dyDescent="0.35">
      <c r="A2129" s="11"/>
    </row>
    <row r="2130" spans="1:1" x14ac:dyDescent="0.35">
      <c r="A2130" s="11"/>
    </row>
    <row r="2131" spans="1:1" x14ac:dyDescent="0.35">
      <c r="A2131" s="5"/>
    </row>
    <row r="2132" spans="1:1" x14ac:dyDescent="0.35">
      <c r="A2132" s="5"/>
    </row>
    <row r="2133" spans="1:1" x14ac:dyDescent="0.35">
      <c r="A2133" s="5"/>
    </row>
    <row r="2134" spans="1:1" x14ac:dyDescent="0.35">
      <c r="A2134" s="5"/>
    </row>
    <row r="2135" spans="1:1" x14ac:dyDescent="0.35">
      <c r="A2135" s="5"/>
    </row>
    <row r="2136" spans="1:1" x14ac:dyDescent="0.35">
      <c r="A2136" s="5"/>
    </row>
    <row r="2137" spans="1:1" x14ac:dyDescent="0.35">
      <c r="A2137" s="5"/>
    </row>
    <row r="2138" spans="1:1" x14ac:dyDescent="0.35">
      <c r="A2138" s="5"/>
    </row>
    <row r="2139" spans="1:1" x14ac:dyDescent="0.35">
      <c r="A2139" s="5"/>
    </row>
    <row r="2140" spans="1:1" x14ac:dyDescent="0.35">
      <c r="A2140" s="5"/>
    </row>
    <row r="2141" spans="1:1" x14ac:dyDescent="0.35">
      <c r="A2141" s="5"/>
    </row>
    <row r="2142" spans="1:1" x14ac:dyDescent="0.35">
      <c r="A2142" s="5"/>
    </row>
    <row r="2143" spans="1:1" x14ac:dyDescent="0.35">
      <c r="A2143" s="5"/>
    </row>
    <row r="2144" spans="1:1" x14ac:dyDescent="0.35">
      <c r="A2144" s="5"/>
    </row>
  </sheetData>
  <mergeCells count="3">
    <mergeCell ref="A1:D1"/>
    <mergeCell ref="A2:D2"/>
    <mergeCell ref="A3:D3"/>
  </mergeCells>
  <pageMargins left="0.23958333333333334" right="0.23958333333333334" top="0.27083333333333331" bottom="0.1666666666666666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АЗИЯ МЕДИКАЛ</vt:lpstr>
      <vt:lpstr>АЗИЯ МЕДИКАЛ ТЕЛЕГРАМ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Пользователь</cp:lastModifiedBy>
  <cp:lastPrinted>2022-11-10T06:59:16Z</cp:lastPrinted>
  <dcterms:created xsi:type="dcterms:W3CDTF">2021-07-05T04:52:21Z</dcterms:created>
  <dcterms:modified xsi:type="dcterms:W3CDTF">2022-11-29T04:01:50Z</dcterms:modified>
</cp:coreProperties>
</file>