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6840" windowHeight="3885"/>
  </bookViews>
  <sheets>
    <sheet name="Прайслист ISTIQLOL IMPEX FARM" sheetId="3" r:id="rId1"/>
    <sheet name="Ожидаемые поступления" sheetId="2" r:id="rId2"/>
    <sheet name="Реквизиты ISTIQLOL IMPEX FARM" sheetId="1" r:id="rId3"/>
  </sheets>
  <calcPr calcId="124519" refMode="R1C1"/>
</workbook>
</file>

<file path=xl/calcChain.xml><?xml version="1.0" encoding="utf-8"?>
<calcChain xmlns="http://schemas.openxmlformats.org/spreadsheetml/2006/main">
  <c r="D650" i="3"/>
  <c r="D653"/>
  <c r="D652"/>
  <c r="D651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2"/>
  <c r="B631"/>
  <c r="B630"/>
  <c r="B629"/>
  <c r="B628"/>
  <c r="B627"/>
  <c r="B626"/>
  <c r="B625"/>
  <c r="B624"/>
  <c r="B623"/>
  <c r="B622"/>
  <c r="B621"/>
  <c r="B620"/>
  <c r="B619"/>
  <c r="B618"/>
  <c r="B617"/>
  <c r="B616"/>
  <c r="B615"/>
  <c r="B614"/>
  <c r="B613"/>
  <c r="B612"/>
  <c r="B611"/>
  <c r="B610"/>
  <c r="B609"/>
  <c r="B608"/>
  <c r="B607"/>
  <c r="B606"/>
  <c r="B605"/>
  <c r="B604"/>
  <c r="B603"/>
  <c r="B602"/>
  <c r="B601"/>
  <c r="B600"/>
  <c r="B599"/>
  <c r="B598"/>
  <c r="B597"/>
  <c r="B596"/>
  <c r="B595"/>
  <c r="B594"/>
  <c r="B593"/>
  <c r="B592"/>
  <c r="B591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B590"/>
  <c r="B589"/>
  <c r="B588"/>
  <c r="B587"/>
  <c r="B586"/>
  <c r="B585"/>
  <c r="B584"/>
  <c r="B583"/>
  <c r="B582"/>
  <c r="B581"/>
  <c r="B580"/>
  <c r="B579"/>
  <c r="B578"/>
  <c r="B577"/>
  <c r="B576"/>
  <c r="B575"/>
  <c r="B574"/>
  <c r="B573"/>
  <c r="B572"/>
  <c r="B571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B470"/>
  <c r="B469"/>
  <c r="B468"/>
  <c r="B467"/>
  <c r="B466"/>
  <c r="B465"/>
  <c r="B464"/>
  <c r="B463"/>
  <c r="B462"/>
  <c r="B461"/>
  <c r="B460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</calcChain>
</file>

<file path=xl/sharedStrings.xml><?xml version="1.0" encoding="utf-8"?>
<sst xmlns="http://schemas.openxmlformats.org/spreadsheetml/2006/main" count="1321" uniqueCount="1236">
  <si>
    <t>Название</t>
  </si>
  <si>
    <t>Адрес</t>
  </si>
  <si>
    <t>Наманган Шахар</t>
  </si>
  <si>
    <t>Р/счет</t>
  </si>
  <si>
    <t>20208000304750325001</t>
  </si>
  <si>
    <t>Банк</t>
  </si>
  <si>
    <t>МФО</t>
  </si>
  <si>
    <t/>
  </si>
  <si>
    <t>ИНН</t>
  </si>
  <si>
    <t>21132132</t>
  </si>
  <si>
    <t>ОКОНХ</t>
  </si>
  <si>
    <t>132132</t>
  </si>
  <si>
    <t>Телефоны</t>
  </si>
  <si>
    <t>Факс</t>
  </si>
  <si>
    <t>E-mail</t>
  </si>
  <si>
    <t>Сайт</t>
  </si>
  <si>
    <t>Режим работы</t>
  </si>
  <si>
    <t>Внимание:</t>
  </si>
  <si>
    <t>Скоро в продаже (идёт таможенная очистка):</t>
  </si>
  <si>
    <t>Наименование препарата</t>
  </si>
  <si>
    <t>Базовая цена</t>
  </si>
  <si>
    <t>Абазид 250 капс №3</t>
  </si>
  <si>
    <t>Абазид 500 Капс №6</t>
  </si>
  <si>
    <t>Адаптол кап 300мг №20</t>
  </si>
  <si>
    <t>Адаптол кап 500мг №20</t>
  </si>
  <si>
    <t>Аджисепт паст №24</t>
  </si>
  <si>
    <t>Аевит капс  лик №50</t>
  </si>
  <si>
    <t>Аевит капс №20 Россия</t>
  </si>
  <si>
    <t>Аевит капс лик №50</t>
  </si>
  <si>
    <t>Азимак капс 250мг №3 МР</t>
  </si>
  <si>
    <t>Азимак капс 500мг №3 МР</t>
  </si>
  <si>
    <t>Азитрамицин сусп Дентафил</t>
  </si>
  <si>
    <t>Азитрамицин сусп Ремиди</t>
  </si>
  <si>
    <t>Азитромицин таб 250мг №6 дента</t>
  </si>
  <si>
    <t>Азитромицин таб 500мг №6 дента</t>
  </si>
  <si>
    <t>Айфлокс ДХ 10мл</t>
  </si>
  <si>
    <t>Айфлокс гл капли10мл</t>
  </si>
  <si>
    <t>Аквадетрим капли 10мл</t>
  </si>
  <si>
    <t>Аквадетрим таб №90</t>
  </si>
  <si>
    <t>Акридерм СК маз 15гр</t>
  </si>
  <si>
    <t>Акридерм крем 005% 15гр</t>
  </si>
  <si>
    <t>Активний калций 330мл</t>
  </si>
  <si>
    <t>Активний калций 330мл Банан</t>
  </si>
  <si>
    <t>Активний калций Магнием 330мл</t>
  </si>
  <si>
    <t>Активний угол №10 Россия</t>
  </si>
  <si>
    <t>Актисерил 5мл №5</t>
  </si>
  <si>
    <t>Актовегин амп 5мл №5</t>
  </si>
  <si>
    <t>Албендазол таб 200мг №4 дента</t>
  </si>
  <si>
    <t>Алер-G таб №20</t>
  </si>
  <si>
    <t>Аллервэй  5мг №10</t>
  </si>
  <si>
    <t>Аллохол таб №10 Бифитех</t>
  </si>
  <si>
    <t>Аллохол таб №10 Ирбит</t>
  </si>
  <si>
    <t>Алмагел  Сус 170мл  Дента</t>
  </si>
  <si>
    <t>Алмагел  Сус 170мл Аставис</t>
  </si>
  <si>
    <t>Алмагел А Сус 170мл Аставис</t>
  </si>
  <si>
    <t>Алмагел А Сус 170мл Дента</t>
  </si>
  <si>
    <t>Алоэ экстрак 1мл №10</t>
  </si>
  <si>
    <t>Алсата таб №10</t>
  </si>
  <si>
    <t>Алтейка сироп 100 мл дента</t>
  </si>
  <si>
    <t>Амарил таб 1мг №30</t>
  </si>
  <si>
    <t>Амарил таб 2мг №30</t>
  </si>
  <si>
    <t>Амбробене сироп МР 100мл</t>
  </si>
  <si>
    <t>Амброксол Таб №20 мр</t>
  </si>
  <si>
    <t>Амброксол амп 2мл №5 МР</t>
  </si>
  <si>
    <t>Амброксол амп 2мл №5 дента</t>
  </si>
  <si>
    <t>Амброксол сироп 100мл Дента</t>
  </si>
  <si>
    <t>Амброксол сироп 100мл ЖФФ Россия</t>
  </si>
  <si>
    <t>Амброксол сироп 100мл МР</t>
  </si>
  <si>
    <t>Амброксол сироп 100мл Ремиди</t>
  </si>
  <si>
    <t>Амброксол сироп 100мл дента</t>
  </si>
  <si>
    <t>Амброксол таб №20 Дентафил</t>
  </si>
  <si>
    <t>Амброксол таб №20 Россия</t>
  </si>
  <si>
    <t>Амброксол таб №20 дента</t>
  </si>
  <si>
    <t>Амброксол ук 2мл №10 СТ</t>
  </si>
  <si>
    <t>Амизон таб 025гр №20</t>
  </si>
  <si>
    <t>Амизонтаб 0125г №10</t>
  </si>
  <si>
    <t>Амизончик 100 Мл Сироп</t>
  </si>
  <si>
    <t>Аминокапроновая Кислота р-р 50 мг/мл 2 мл №10</t>
  </si>
  <si>
    <t>Амитриптилин таб 25мг №50</t>
  </si>
  <si>
    <t>Амлесса 4мг/10мг №30</t>
  </si>
  <si>
    <t>Амлесса 4мг/5мг №30</t>
  </si>
  <si>
    <t>Амлесса 8мг/5мг №30</t>
  </si>
  <si>
    <t>Амлорус таб 5мг №30</t>
  </si>
  <si>
    <t>Амоксацилин капс  500мг №10</t>
  </si>
  <si>
    <t>Амоксацилин сусп 125мг МР</t>
  </si>
  <si>
    <t>Амоксацилин сусп Дента</t>
  </si>
  <si>
    <t>Амоксацилин сусп МР</t>
  </si>
  <si>
    <t>Амоксацилин таб 500мг №10 МР</t>
  </si>
  <si>
    <t>Амоксацилин таб МР 250мг №10</t>
  </si>
  <si>
    <t>Амоксацилин таб МР 500мг №10</t>
  </si>
  <si>
    <t>Амокси капс 500мг №10 Ултъра</t>
  </si>
  <si>
    <t>Ампицилин  0,1г Россия</t>
  </si>
  <si>
    <t>Ампицилин  0,5г Россия</t>
  </si>
  <si>
    <t>Ампицилин 0,5г Дентафил</t>
  </si>
  <si>
    <t>Ампицилин 1г Дентафил</t>
  </si>
  <si>
    <t>Ампицилин МР 0,5г</t>
  </si>
  <si>
    <t>Ампицилин МР 1г</t>
  </si>
  <si>
    <t>Ампицилин капс 250мг №10</t>
  </si>
  <si>
    <t>Ампицилин капс 250мг №10 Ремиди</t>
  </si>
  <si>
    <t>Ампицилин капс 500мг №10</t>
  </si>
  <si>
    <t>Ампицилин сус Дентафил</t>
  </si>
  <si>
    <t>Ампицилин таб 250мг №10 дента</t>
  </si>
  <si>
    <t>Ампицилин таб 250мг №10 мр</t>
  </si>
  <si>
    <t>Ампицилин таб 500мг №10 МР</t>
  </si>
  <si>
    <t>Ампицилин таб 500мг №10 дента</t>
  </si>
  <si>
    <t>Ампицилин таб 500мг №10 мр</t>
  </si>
  <si>
    <t>Амприлан 10мг №30</t>
  </si>
  <si>
    <t>Амприлан 2. 5мг №30</t>
  </si>
  <si>
    <t>Амприлан 5мг №30</t>
  </si>
  <si>
    <t>Аналгин амп 2мл №10 МР</t>
  </si>
  <si>
    <t>Аналгин таб№10  Россия</t>
  </si>
  <si>
    <t>Анаприлин 40мг №50</t>
  </si>
  <si>
    <t>Анасеп гел 20гр</t>
  </si>
  <si>
    <t>Анаферон таб №20 Взр</t>
  </si>
  <si>
    <t>Анаферон таб №20 Детс</t>
  </si>
  <si>
    <t>Анаферон таб №20 детс</t>
  </si>
  <si>
    <t>АнвиМакс пор 5гр №1</t>
  </si>
  <si>
    <t>Ангал №24 Паст Лимон</t>
  </si>
  <si>
    <t>Андипал таб №10 Россия</t>
  </si>
  <si>
    <t>Анзибел таб №30</t>
  </si>
  <si>
    <t>Анофен ук 2мл №3</t>
  </si>
  <si>
    <t>Антигелъмент ВАВУ №110</t>
  </si>
  <si>
    <t>Антигриппин таб №10 Дентафил</t>
  </si>
  <si>
    <t>Апилак-таб №10</t>
  </si>
  <si>
    <t>Апкосул капс №100</t>
  </si>
  <si>
    <t>Априд 375мг таб №10</t>
  </si>
  <si>
    <t>Аптиприм сироп 50мл МР</t>
  </si>
  <si>
    <t>Арбидол капс 100мг №10 МР</t>
  </si>
  <si>
    <t>Артоксан фл р-р №3</t>
  </si>
  <si>
    <t>Артрокол Гел 2.5% 45гр</t>
  </si>
  <si>
    <t>Артрокол амп 2 мл №5</t>
  </si>
  <si>
    <t>Аскарбинка амп 2мл №10 МР</t>
  </si>
  <si>
    <t>Аскарбинка амп 2мл №10дента</t>
  </si>
  <si>
    <t>Аскарбинка амп 2мл №5 Дентафил</t>
  </si>
  <si>
    <t>Аскарбинка амп 5мл №5</t>
  </si>
  <si>
    <t>Аскарутин таб №10 Зуннур</t>
  </si>
  <si>
    <t>Аскарутин таб №10 дента</t>
  </si>
  <si>
    <t>Аскорбинка С  канд №1</t>
  </si>
  <si>
    <t>Аскорбинка С  канд №10 Марбиофарм</t>
  </si>
  <si>
    <t>Аскорбинка С глюкозой канд №10</t>
  </si>
  <si>
    <t>Аскорцинк SP  №20</t>
  </si>
  <si>
    <t>Асформин 1000мг №100</t>
  </si>
  <si>
    <t>Асформин 850мг №100</t>
  </si>
  <si>
    <t>Атенолол 100  таб  №30 Россия</t>
  </si>
  <si>
    <t>Аторвакор таб 10мг №30</t>
  </si>
  <si>
    <t>Аторвакор таб 20мг №30</t>
  </si>
  <si>
    <t>Аторис 10мг №30</t>
  </si>
  <si>
    <t>Аторис 20мг №30</t>
  </si>
  <si>
    <t>Атропин Сулфат амп 1мл</t>
  </si>
  <si>
    <t>Атропин Сулфат гл капли 5мл</t>
  </si>
  <si>
    <t>Атропин гл капли  Асп</t>
  </si>
  <si>
    <t>Ауридексан уш капли 5мл</t>
  </si>
  <si>
    <t>Афобазол таб 10мг №60</t>
  </si>
  <si>
    <t>Ацикловир маз 10г Дентафил</t>
  </si>
  <si>
    <t>Ацикловир маз 10г МР</t>
  </si>
  <si>
    <t>Ацикловир маз 10г россия</t>
  </si>
  <si>
    <t>Ацикловир таб №10 россия</t>
  </si>
  <si>
    <t>Ацикловир таб №20 МР</t>
  </si>
  <si>
    <t>Ацикловир таб №20 синтез</t>
  </si>
  <si>
    <t>Ацитсалициловая к-та №10 Ремиди</t>
  </si>
  <si>
    <t>Ацц Лонг 600 таб №10</t>
  </si>
  <si>
    <t>Бактолор саше №6</t>
  </si>
  <si>
    <t>Бактоник саше №10</t>
  </si>
  <si>
    <t>Баралгин ГЕЕ таб №100</t>
  </si>
  <si>
    <t>Барбовал 25мл Капли</t>
  </si>
  <si>
    <t>Бебетик МР капли 30мл</t>
  </si>
  <si>
    <t>Бензилпенцилин 1г МР</t>
  </si>
  <si>
    <t>Бензилпенцилин 1г Россия</t>
  </si>
  <si>
    <t>Бенодон 500мг 5мл №5</t>
  </si>
  <si>
    <t>Бепантин Крем 5% 30гр</t>
  </si>
  <si>
    <t>Бепантин Маз 5% 30гр</t>
  </si>
  <si>
    <t>Берлиприл 5мг №30</t>
  </si>
  <si>
    <t>Берлиприл 5мг №30 Малика Фарм</t>
  </si>
  <si>
    <t>Берлитион 600 №5 ук</t>
  </si>
  <si>
    <t>Бетадерм маз 15г</t>
  </si>
  <si>
    <t>Бетадин р-р 120мл</t>
  </si>
  <si>
    <t>Бетадин р-р 30мл</t>
  </si>
  <si>
    <t>Бетасерк 16мг №30</t>
  </si>
  <si>
    <t>Бетасерк 24мг №20</t>
  </si>
  <si>
    <t>Бетасерк 24мг №60</t>
  </si>
  <si>
    <t>Бетаспан Депо сусп 1мл №5</t>
  </si>
  <si>
    <t>Бетастин  24 таб №30</t>
  </si>
  <si>
    <t>Бетастин 16 таб №30</t>
  </si>
  <si>
    <t>Бидоп 10мг №28 Таб</t>
  </si>
  <si>
    <t>Бинт марливая 7м*14см Стерелний</t>
  </si>
  <si>
    <t>Бинт марливая 7м*14см Фазо люкс</t>
  </si>
  <si>
    <t>Биоферон сироп 250</t>
  </si>
  <si>
    <t>Бисопролол 2,5мг №30 росс</t>
  </si>
  <si>
    <t>Бисопролол 5мг №30 Радикс</t>
  </si>
  <si>
    <t>Бисопролол 5мг №30 росс</t>
  </si>
  <si>
    <t>Биссептол 480мг №20 Гее</t>
  </si>
  <si>
    <t>Биссептол 480мг №20 МР</t>
  </si>
  <si>
    <t>Биссептол 480мг №20 Полша</t>
  </si>
  <si>
    <t>Биссептол 480мг №20 Полща</t>
  </si>
  <si>
    <t>Биссептол сироп 80мл  Полша</t>
  </si>
  <si>
    <t>Бифидус пор №10</t>
  </si>
  <si>
    <t>Бифолак Нео 0,8 №10</t>
  </si>
  <si>
    <t>Бифолак Цинк саше №10</t>
  </si>
  <si>
    <t>Боботик капли 30мл</t>
  </si>
  <si>
    <t>Бодом ёги Аччик 100мл</t>
  </si>
  <si>
    <t>Бодом ёги Аччик 25мл</t>
  </si>
  <si>
    <t>Болнол гел 20г</t>
  </si>
  <si>
    <t>Болнол сироп 60мл</t>
  </si>
  <si>
    <t>Болнол таб №100</t>
  </si>
  <si>
    <t>Бонджигар Сироп 90мл</t>
  </si>
  <si>
    <t>Бонджигар капс №60</t>
  </si>
  <si>
    <t>Борная к-та порош</t>
  </si>
  <si>
    <t>Борная к-та спирт 25мл</t>
  </si>
  <si>
    <t>Боролгин амп 5мл №5 МР</t>
  </si>
  <si>
    <t>Бромгексин 8мг драж №25</t>
  </si>
  <si>
    <t>Бромгексин сироп 40мл Дентафил</t>
  </si>
  <si>
    <t>Бромгексин таб №10 россия</t>
  </si>
  <si>
    <t>Бронхолитин сироп 125мл</t>
  </si>
  <si>
    <t>Брохо-мунал капс 3,5мг №10</t>
  </si>
  <si>
    <t>Вазелин 20г дента</t>
  </si>
  <si>
    <t>Вазонит 600мг №20</t>
  </si>
  <si>
    <t>Валавир таб 500мг №10</t>
  </si>
  <si>
    <t>Валодип 10мг/160мг №28</t>
  </si>
  <si>
    <t>Валодип 5мг/160мг №28</t>
  </si>
  <si>
    <t>Валодип 5мг/80мг №28</t>
  </si>
  <si>
    <t>Валъсакор 160мг №28</t>
  </si>
  <si>
    <t>Вамелан капс №30</t>
  </si>
  <si>
    <t>Ваменаф капс №30</t>
  </si>
  <si>
    <t>Венебрал капс 30мг №20</t>
  </si>
  <si>
    <t>Вентолин 100мкг/200доз</t>
  </si>
  <si>
    <t>Вермихелп капс №48</t>
  </si>
  <si>
    <t>Вермокс таб №6</t>
  </si>
  <si>
    <t>Верона капс №60</t>
  </si>
  <si>
    <t>Верошпирона капс 100мг №30</t>
  </si>
  <si>
    <t>Верошпирона капс 50мг №30</t>
  </si>
  <si>
    <t>Верошпирона таб 25 №20</t>
  </si>
  <si>
    <t>Вестинорм таб 16мг №30</t>
  </si>
  <si>
    <t>Вивабон сироп 120мл</t>
  </si>
  <si>
    <t>Викасол амп 1мл №10</t>
  </si>
  <si>
    <t>Виона пренетал форте №30</t>
  </si>
  <si>
    <t>Випросал В маз 30г</t>
  </si>
  <si>
    <t>Витамед 2мл №5</t>
  </si>
  <si>
    <t>Витамин 1 (Тиамин Хлорид) 1мл №5</t>
  </si>
  <si>
    <t>Витамин А Капс "LIK" №20</t>
  </si>
  <si>
    <t>Витамин Б 6 (Пиридоксина) №10</t>
  </si>
  <si>
    <t>Витамин В12 №10 МР</t>
  </si>
  <si>
    <t>Витамин Е "LIK" 100мг №30</t>
  </si>
  <si>
    <t>Витамин Е "LIK" 200мг №30</t>
  </si>
  <si>
    <t>Витамин Е амп 1мл №10 россия</t>
  </si>
  <si>
    <t>Витамин комплекс 2мл №10 МР</t>
  </si>
  <si>
    <t>Витарич таб №30</t>
  </si>
  <si>
    <t>Витацинк сироп 200мл</t>
  </si>
  <si>
    <t>Вишневский маз 30 Дентафил</t>
  </si>
  <si>
    <t>Вишневский маз 30 МР</t>
  </si>
  <si>
    <t>Вишневский маз 30гр Россия</t>
  </si>
  <si>
    <t>Волвит таблетки  5 мг №30</t>
  </si>
  <si>
    <t>Волътарен Эмулгел 1% 20гр</t>
  </si>
  <si>
    <t>Врагрипп Кид 15мл</t>
  </si>
  <si>
    <t>Врагрипп таб №4</t>
  </si>
  <si>
    <t>Галавит пор 100мг №5</t>
  </si>
  <si>
    <t>Галавит таб №20</t>
  </si>
  <si>
    <t>Гелисал сироп 100мл</t>
  </si>
  <si>
    <t>Гематоген 40гр Россия</t>
  </si>
  <si>
    <t>Гемонаф капс №30</t>
  </si>
  <si>
    <t>Гентомитцин 80мг 2мл МР</t>
  </si>
  <si>
    <t>Гентридерм крем 10г</t>
  </si>
  <si>
    <t>Гентридерм крем 15 гр МР</t>
  </si>
  <si>
    <t>Гепанафф капс №30</t>
  </si>
  <si>
    <t>Гепаним 100мл</t>
  </si>
  <si>
    <t>Гепарин Ук 1 Мл МР</t>
  </si>
  <si>
    <t>Гепарин маз 25г Дента</t>
  </si>
  <si>
    <t>Гепарин маз 25г россия</t>
  </si>
  <si>
    <t>Гепирид 1мг №30</t>
  </si>
  <si>
    <t>Гептрал  таб №20</t>
  </si>
  <si>
    <t>Гербион Плюша 150мл</t>
  </si>
  <si>
    <t>Гербион Подорожник 150мл</t>
  </si>
  <si>
    <t>Гербион исландского 150мл</t>
  </si>
  <si>
    <t>Гербион первоцвета 150мл</t>
  </si>
  <si>
    <t>Гербион подорожник 150мл</t>
  </si>
  <si>
    <t>Герпевир маз 15гр</t>
  </si>
  <si>
    <t>Гидрокортизон амп 2мл №10</t>
  </si>
  <si>
    <t>Гидрокортизон маз 1% наруж</t>
  </si>
  <si>
    <t>Гидрокортизон маз 10г глаз Россия</t>
  </si>
  <si>
    <t>Гино-Тардиферон таб №30 Малика фарм</t>
  </si>
  <si>
    <t>Гиоксизон маз 10г Дента</t>
  </si>
  <si>
    <t>Гиоксизон маз 10г Дентафил</t>
  </si>
  <si>
    <t>Гиоксизон маз 10г МР</t>
  </si>
  <si>
    <t>Гиоксизон маз 10г дента</t>
  </si>
  <si>
    <t>Гиповин таб №6</t>
  </si>
  <si>
    <t>Глибенкламид таб 5мг №30</t>
  </si>
  <si>
    <t>Гликламид таб 3.5мг №50</t>
  </si>
  <si>
    <t>Глистогон Плюс таб №1</t>
  </si>
  <si>
    <t>Глитцин таб №50 Дента</t>
  </si>
  <si>
    <t>Глитцин таб №50 Россия</t>
  </si>
  <si>
    <t>Глицерин 50мл косментик</t>
  </si>
  <si>
    <t>Глицерин 90мл</t>
  </si>
  <si>
    <t>Глицерин 90мл Медицинский</t>
  </si>
  <si>
    <t>Глицин таб №50 Россия</t>
  </si>
  <si>
    <t>Глюкоза 200мл МР</t>
  </si>
  <si>
    <t>Глюкоза 40% 10мл №10 Дента</t>
  </si>
  <si>
    <t>Глюкоза 40% 10мл №10 МР</t>
  </si>
  <si>
    <t>Глютамин к-та таб №10</t>
  </si>
  <si>
    <t>Гоз ёги 25мл</t>
  </si>
  <si>
    <t>Горчичник (Висмут) №10</t>
  </si>
  <si>
    <t>Грамиддин №18  Детс</t>
  </si>
  <si>
    <t>Грандаксин таб №20</t>
  </si>
  <si>
    <t>Грипго хот микс №10 пор</t>
  </si>
  <si>
    <t>Гриппофлю№10</t>
  </si>
  <si>
    <t>Гроприносин сироп 150мл</t>
  </si>
  <si>
    <t>Гроприносин таб 500мг №50</t>
  </si>
  <si>
    <t>Д-Калцин 75г гранула</t>
  </si>
  <si>
    <t>Де- Нол таб №112</t>
  </si>
  <si>
    <t>Де-септол 480мг таб №20</t>
  </si>
  <si>
    <t>Де-септол сусп 50мл дента</t>
  </si>
  <si>
    <t>Декарис таб 50мг №1</t>
  </si>
  <si>
    <t>Декасан 200мл инф</t>
  </si>
  <si>
    <t>Декасан р-р 2мл №10</t>
  </si>
  <si>
    <t>Дексалгин амп 2мл №5</t>
  </si>
  <si>
    <t>Дексаметазон амп 1мл №10 МР</t>
  </si>
  <si>
    <t>Дексаметазон амп 1мл №25 Ферейн</t>
  </si>
  <si>
    <t>Дексаметазон гл капли 10мл дарница</t>
  </si>
  <si>
    <t>Дексаметазон гл капли 5мл Дентафил</t>
  </si>
  <si>
    <t>Дематон Б-12   5мл  №5</t>
  </si>
  <si>
    <t>Денташам гел 30г</t>
  </si>
  <si>
    <t>Депрес капс №16</t>
  </si>
  <si>
    <t>Дермазол крем 20 мг/г 15 г</t>
  </si>
  <si>
    <t>Дермазол шампунь 2% х 8 мл. №1_x001F_</t>
  </si>
  <si>
    <t>Дермовейт маз 25г Дентафил</t>
  </si>
  <si>
    <t>Дефилак 200мл дента</t>
  </si>
  <si>
    <t>Диабетон МР 60мг №30</t>
  </si>
  <si>
    <t>Диаглизид МР 30мг №60</t>
  </si>
  <si>
    <t>Диаглизид МР 60мг №30</t>
  </si>
  <si>
    <t>Диазолин 0,1мг №10  Фармак</t>
  </si>
  <si>
    <t>Диазолин 0,1мг №10 Зуннур</t>
  </si>
  <si>
    <t>Диазолин 0,1мг №10 Мр</t>
  </si>
  <si>
    <t>Диазолин 0,1мг №10 дента</t>
  </si>
  <si>
    <t>Диазолин 0,1мг №10 мр</t>
  </si>
  <si>
    <t>Диазолин 0,1мг №20 Драже</t>
  </si>
  <si>
    <t>Диазолин 0,5мг №10 дента</t>
  </si>
  <si>
    <t>Диакарб таб 250мг №30 МР</t>
  </si>
  <si>
    <t>Диалипон 600мг №5</t>
  </si>
  <si>
    <t>Диалипон капс 300мг №30</t>
  </si>
  <si>
    <t>Диалипон турбо 50мл №1</t>
  </si>
  <si>
    <t>Диалипон ук 300мг №5</t>
  </si>
  <si>
    <t>Диапирид таб 3мг №30</t>
  </si>
  <si>
    <t>Диапирид таб 4мг №30</t>
  </si>
  <si>
    <t>Диаформин таб 1000мг №60</t>
  </si>
  <si>
    <t>Диаформин таб 500мг №60</t>
  </si>
  <si>
    <t>Диаформин таб 850мг №60</t>
  </si>
  <si>
    <t>Дибазол амп 2мл №10 МР</t>
  </si>
  <si>
    <t>Диворм таб №30</t>
  </si>
  <si>
    <t>Дигоксин 0,25мг таб №50</t>
  </si>
  <si>
    <t>Дигоксин амп 1мл №10</t>
  </si>
  <si>
    <t>Диклоберл амп 3мл №5 Германия</t>
  </si>
  <si>
    <t>Диклоберл амп 3мл №5 МР</t>
  </si>
  <si>
    <t>Диклобирл 3мл №5 МР</t>
  </si>
  <si>
    <t>Дикловит капс №30</t>
  </si>
  <si>
    <t>Диклофенак амп 3мл №10 Барисовкий</t>
  </si>
  <si>
    <t>Диклофенак амп 3мл №5 Акос</t>
  </si>
  <si>
    <t>Диклофенак маз 30 гр Дентафил</t>
  </si>
  <si>
    <t>Диклофенак маз 30 гр Россия</t>
  </si>
  <si>
    <t>Димедрол амп 1мл №10 МР</t>
  </si>
  <si>
    <t>Динапар амп 1мл №5</t>
  </si>
  <si>
    <t>Динепар Гел 30г</t>
  </si>
  <si>
    <t>Динепар Спрей 15мл</t>
  </si>
  <si>
    <t>Диоксидин р-р 10мл №10</t>
  </si>
  <si>
    <t>Дипновейт маз 20г</t>
  </si>
  <si>
    <t>Дипол 50мл</t>
  </si>
  <si>
    <t>Дипол 50мл (Комплект)</t>
  </si>
  <si>
    <t>Дипросалик маз 30г</t>
  </si>
  <si>
    <t>Дицинон амп 2мл №10</t>
  </si>
  <si>
    <t>Дицинон амп 2мл №10 Лек</t>
  </si>
  <si>
    <t>Дицинон амп 2мл №10 МР</t>
  </si>
  <si>
    <t>Дицинон таб №10</t>
  </si>
  <si>
    <t>Дицсикон МР№10</t>
  </si>
  <si>
    <t>Док 1 Макс Сироп 100мл</t>
  </si>
  <si>
    <t>Доктор МОМ паст №20</t>
  </si>
  <si>
    <t>Доктор МОМ паст №20 (Апелсин)</t>
  </si>
  <si>
    <t>Долекс Таб №100</t>
  </si>
  <si>
    <t>Дроплекс уш капли 15мл</t>
  </si>
  <si>
    <t>Дуовит Драже  №40</t>
  </si>
  <si>
    <t>Дуовит для  №40</t>
  </si>
  <si>
    <t>Дуофалак 200мл МР</t>
  </si>
  <si>
    <t>Дюпаталин капс №30</t>
  </si>
  <si>
    <t>Дюпаталин капс №30 МР</t>
  </si>
  <si>
    <t>Дюфалак 200мл германия</t>
  </si>
  <si>
    <t>Дюфастон таб №20</t>
  </si>
  <si>
    <t>Жарафлю пор №10  Авантика</t>
  </si>
  <si>
    <t>Живокост маз 40г</t>
  </si>
  <si>
    <t>Живокост маз 40г Россия</t>
  </si>
  <si>
    <t>Зайтун ёги 100мл</t>
  </si>
  <si>
    <t>Зайтун ёги 25мл</t>
  </si>
  <si>
    <t>Залотая звезда 01% 15мл спрей</t>
  </si>
  <si>
    <t>Залотая звезда 01% спрей</t>
  </si>
  <si>
    <t>Залотая звезда 4г</t>
  </si>
  <si>
    <t>Залотая звезда 5гр Жидкий</t>
  </si>
  <si>
    <t>Залотая звезда Карандаш</t>
  </si>
  <si>
    <t>Залотая звезда пор №10</t>
  </si>
  <si>
    <t>Зедпар Гел 30 Гр</t>
  </si>
  <si>
    <t>Зедпар форте №100</t>
  </si>
  <si>
    <t>Зеленка 1% 20мл дента</t>
  </si>
  <si>
    <t>Зеркало (Л ) №1</t>
  </si>
  <si>
    <t>Зеркало Уз Корея №1</t>
  </si>
  <si>
    <t>Зифодин 200 МГ 5*5 АМП._x001F__x001F_</t>
  </si>
  <si>
    <t>Зодак таб №30</t>
  </si>
  <si>
    <t>Зоксон таб 4мг №30 МР</t>
  </si>
  <si>
    <t>Ибуклин таб 400мг №20</t>
  </si>
  <si>
    <t>Ибуклин юниор таб №20</t>
  </si>
  <si>
    <t>Ибупрофен сус 50мл дента</t>
  </si>
  <si>
    <t>Ибупрофен таб №50 Россия</t>
  </si>
  <si>
    <t>Ибуфен  Д Сироп 100мл</t>
  </si>
  <si>
    <t>Ибуфен Сироп 100мл</t>
  </si>
  <si>
    <t>Ибуфен Юниор капс №10</t>
  </si>
  <si>
    <t>Ибуфен-Д Сироп 100мл</t>
  </si>
  <si>
    <t>Изиамин инф 200 мл</t>
  </si>
  <si>
    <t>Иммуномодулин амп №10</t>
  </si>
  <si>
    <t>Импаза Таб №20</t>
  </si>
  <si>
    <t>Имун 50мл</t>
  </si>
  <si>
    <t>Ингалипт 30мл Украина</t>
  </si>
  <si>
    <t>Индап 1.25 №30</t>
  </si>
  <si>
    <t>Индометацин маз 40г Дента</t>
  </si>
  <si>
    <t>Индометацин маз 40г Мр</t>
  </si>
  <si>
    <t>Индометацин маз 40г россия</t>
  </si>
  <si>
    <t>Индометацин таб №30 Софарма</t>
  </si>
  <si>
    <t>Инсти гран саше №5</t>
  </si>
  <si>
    <t>Инсти гран саше №5 ( Без сахара)</t>
  </si>
  <si>
    <t>Инсти гран саше №5 Детей</t>
  </si>
  <si>
    <t>Интеллан капс №20</t>
  </si>
  <si>
    <t>Интеллан сироп 90мл</t>
  </si>
  <si>
    <t>Инфидол порош №10</t>
  </si>
  <si>
    <t>Инфулгам инф 100мл МР</t>
  </si>
  <si>
    <t>Инфулган инф 100мл</t>
  </si>
  <si>
    <t>Исирик №10</t>
  </si>
  <si>
    <t>Ихтиловая маз 25г Дента</t>
  </si>
  <si>
    <t>Йод 5% 25мл</t>
  </si>
  <si>
    <t>Йод 5% 25мл Дента</t>
  </si>
  <si>
    <t>Йодипон Наруж. премениния</t>
  </si>
  <si>
    <t>Йодомарин 100мг №100</t>
  </si>
  <si>
    <t>Йодоминар-SP таб №50</t>
  </si>
  <si>
    <t>Йодонарим 200 №100 (Йодомарин )</t>
  </si>
  <si>
    <t>КМА ДФГ 250мл Дрем фарм</t>
  </si>
  <si>
    <t>Кавинтон Форте таб 5мг №30</t>
  </si>
  <si>
    <t>Кавинтон амп 2мл №10</t>
  </si>
  <si>
    <t>Кавинтон амп 5мл №10</t>
  </si>
  <si>
    <t>Кавинтон таб 5мг №50</t>
  </si>
  <si>
    <t>Калгел гел 10г Зубной</t>
  </si>
  <si>
    <t>Калий хлор 10мл №10 Дента</t>
  </si>
  <si>
    <t>Калий хлор 10мл №10 МР</t>
  </si>
  <si>
    <t>Калий хлорид- амп 10мл №10 МР</t>
  </si>
  <si>
    <t>Калмазин таб  №30 Взр</t>
  </si>
  <si>
    <t>Калций Д3 №100 Никомед</t>
  </si>
  <si>
    <t>Калций гулюканат 10мл №10 Дегта</t>
  </si>
  <si>
    <t>Калций гулюканат 10мл №10 Мр</t>
  </si>
  <si>
    <t>Калций гулюканат 5мл №10 МР</t>
  </si>
  <si>
    <t>Калций гулюканат 5мл №10 мр</t>
  </si>
  <si>
    <t>Калций гулюканат таб №10 Россия</t>
  </si>
  <si>
    <t>Калций гулюканат ук 10мл МР</t>
  </si>
  <si>
    <t>Калциймакс Д3 №40</t>
  </si>
  <si>
    <t>Калцифар Д3 №50</t>
  </si>
  <si>
    <t>Калция гулюканат 10мл №10 МР</t>
  </si>
  <si>
    <t>Калция гулюканат 5мл №10 МР</t>
  </si>
  <si>
    <t>Камистад гел 10г</t>
  </si>
  <si>
    <t>Камфора масла 20 мл</t>
  </si>
  <si>
    <t>Камфора масла 25мл</t>
  </si>
  <si>
    <t>Камфора масла 25мл дента</t>
  </si>
  <si>
    <t>Камфора масла 25мл зиё нур</t>
  </si>
  <si>
    <t>Камфора спирт 25мл</t>
  </si>
  <si>
    <t>Камфора спирт 25мл Зиё нур</t>
  </si>
  <si>
    <t>Камфора спирт 25мл дента</t>
  </si>
  <si>
    <t>Камфора сприт 25мл</t>
  </si>
  <si>
    <t>Кана Кунжут ёги 25мл</t>
  </si>
  <si>
    <t>Канамицин 1гр Синтез</t>
  </si>
  <si>
    <t>Кандибиотик уш капли 5мл</t>
  </si>
  <si>
    <t>Кандиго крем вагинальный 10% 7гр. №1_x001F__x001F_</t>
  </si>
  <si>
    <t>Канефрон  драже №60 СП</t>
  </si>
  <si>
    <t>Канефрон Н драже №50</t>
  </si>
  <si>
    <t>Канефрон Н капли 100мл</t>
  </si>
  <si>
    <t>Капсикам маз 30г</t>
  </si>
  <si>
    <t>Карбалекс таб 200мг №50</t>
  </si>
  <si>
    <t>Карбамазепин таб №50 синтез</t>
  </si>
  <si>
    <t>Кардиоассист Таб №60</t>
  </si>
  <si>
    <t>Кардиомагнил 150мг №100</t>
  </si>
  <si>
    <t>Кардиомагнил 75мг №100</t>
  </si>
  <si>
    <t>Кардиомагнил 75мг №100 Никомед</t>
  </si>
  <si>
    <t>Кардиомагнис 75мг №50 МР</t>
  </si>
  <si>
    <t>Карлон плюс таб №20</t>
  </si>
  <si>
    <t>Карнит р-р 5мл №5</t>
  </si>
  <si>
    <t>Картан 10мл №10</t>
  </si>
  <si>
    <t>Катария саше №6</t>
  </si>
  <si>
    <t>Квамател  таб 40мг №28</t>
  </si>
  <si>
    <t>Квамател амп 20мг №5</t>
  </si>
  <si>
    <t>Квамател таб 20мг №28</t>
  </si>
  <si>
    <t>Кванил таблетки 500 мг № 10_x001F__x001F_</t>
  </si>
  <si>
    <t>Квиковит 2мл №5</t>
  </si>
  <si>
    <t>Кейвер амп 2мл №10</t>
  </si>
  <si>
    <t>Кетонал кап 50мл №25</t>
  </si>
  <si>
    <t>Кетонал форте таб 100 мг №20</t>
  </si>
  <si>
    <t>Кеторол р-р амп 1мл №10</t>
  </si>
  <si>
    <t>Кеторолак ук 1мл №10</t>
  </si>
  <si>
    <t>Кетотифен таб №50</t>
  </si>
  <si>
    <t>Кислонол  гранул 5гр №10</t>
  </si>
  <si>
    <t>Китонал амп 2мл №10 МР</t>
  </si>
  <si>
    <t>Китонал гел 30гр МР</t>
  </si>
  <si>
    <t>Климадинон таб №60</t>
  </si>
  <si>
    <t>Климаксан гран 10 гр</t>
  </si>
  <si>
    <t>Климаксан гранул №20</t>
  </si>
  <si>
    <t>Клин Энема 120мл</t>
  </si>
  <si>
    <t>Кловейт крем 25гр</t>
  </si>
  <si>
    <t>Кловейт маз 25гр</t>
  </si>
  <si>
    <t>Кломед Ж 15г</t>
  </si>
  <si>
    <t>Клотримазол маз 25г Дентафил</t>
  </si>
  <si>
    <t>Клотримазол маз 25г МР</t>
  </si>
  <si>
    <t>Клотримазол маз 25г Синтез</t>
  </si>
  <si>
    <t>Ко-Амлесса 4мг/10мг №30</t>
  </si>
  <si>
    <t>Ко-Амлесса 4мг/5мг №30</t>
  </si>
  <si>
    <t>Ко-Амлесса 8мг/10мг №30</t>
  </si>
  <si>
    <t>Ко-Амлесса 8мг/5мг №30</t>
  </si>
  <si>
    <t>Ковок ёги 25мл</t>
  </si>
  <si>
    <t>Коделак  таб №10</t>
  </si>
  <si>
    <t>Коделак Бронхо таб №20</t>
  </si>
  <si>
    <t>Кокарбоксилаза №10</t>
  </si>
  <si>
    <t>Кокарнит амп  №3</t>
  </si>
  <si>
    <t>Коликвел капли 15мл</t>
  </si>
  <si>
    <t>Компливит калций Д3 №100</t>
  </si>
  <si>
    <t>Конвулекс капс 300мг №100</t>
  </si>
  <si>
    <t>Конвулекс сиром 50мг 00мл</t>
  </si>
  <si>
    <t>Контривен амп 10 000 ЕД №10</t>
  </si>
  <si>
    <t>Корвалол 25мл Россия</t>
  </si>
  <si>
    <t>Корвалол 25мл Фармак</t>
  </si>
  <si>
    <t>Коргликон амп 1мл №10</t>
  </si>
  <si>
    <t>Кордарон таб №30</t>
  </si>
  <si>
    <t>Короним таб 10мг №30</t>
  </si>
  <si>
    <t>Короним таб 5мг №30</t>
  </si>
  <si>
    <t>Кортексин 10мг №10</t>
  </si>
  <si>
    <t>Кортексин 5мг №10</t>
  </si>
  <si>
    <t>Кортел 80  таб №28</t>
  </si>
  <si>
    <t>Кортел H-80 таб №28</t>
  </si>
  <si>
    <t>Кофеина -бензоат 1мл №10 Россия</t>
  </si>
  <si>
    <t>Коэнзим капс №40</t>
  </si>
  <si>
    <t>Крезам капс №10</t>
  </si>
  <si>
    <t>Креон капс 10000 №20</t>
  </si>
  <si>
    <t>Ксилат р-р 200мл</t>
  </si>
  <si>
    <t>Ксиломер Спрей 001 % 15мл</t>
  </si>
  <si>
    <t>Ксиломер Спрей 005 % 15мл</t>
  </si>
  <si>
    <t>Кунжут ёги 25мл</t>
  </si>
  <si>
    <t>Курантил Н таб 25мг №50 МР</t>
  </si>
  <si>
    <t>Кюпен Юниор сусп 60мл</t>
  </si>
  <si>
    <t>Кюпен гел 30гр</t>
  </si>
  <si>
    <t>Кюпен таб №100</t>
  </si>
  <si>
    <t>Кюразит капс 250мг №6</t>
  </si>
  <si>
    <t>Кюразит капс 500мг №3</t>
  </si>
  <si>
    <t>Л монтус Взр таб №10</t>
  </si>
  <si>
    <t>Л монтус кид таб №10</t>
  </si>
  <si>
    <t>Л-Лизина 5мл №10</t>
  </si>
  <si>
    <t>Л-троксин 100мг №50 Берлин хеми</t>
  </si>
  <si>
    <t>Л-троксин 100мг №50 Фармак</t>
  </si>
  <si>
    <t>Л-троксин 50мг №50 Берлин хеми</t>
  </si>
  <si>
    <t>Л-цет таб №10</t>
  </si>
  <si>
    <t>Лагохин таб №80</t>
  </si>
  <si>
    <t>Лазикс амп 2мл №10</t>
  </si>
  <si>
    <t>Лазолван 30 мг №20 Таб</t>
  </si>
  <si>
    <t>Лазолван Сироп 15мл Взр</t>
  </si>
  <si>
    <t>Лазолван Сироп 15мл Дедс</t>
  </si>
  <si>
    <t>Лазолван Сироп 30мл Взр</t>
  </si>
  <si>
    <t>Лакто G капс №10</t>
  </si>
  <si>
    <t>Лактофилтрум таб №60</t>
  </si>
  <si>
    <t>Леводекс 100 мл ултра</t>
  </si>
  <si>
    <t>Левокарнитин LP 100мг 5мл №5</t>
  </si>
  <si>
    <t>Левомакс инфузия 100мл МР</t>
  </si>
  <si>
    <t>Левомекдол маз 30г МР</t>
  </si>
  <si>
    <t>Левомекдол маз 30гр дента</t>
  </si>
  <si>
    <t>Левомекол маз 30г МР</t>
  </si>
  <si>
    <t>Левомекол маз 30г Нижфарм</t>
  </si>
  <si>
    <t>Левомекол маз 30г Украина</t>
  </si>
  <si>
    <t>Левомицетин гл капли 10мл Россия</t>
  </si>
  <si>
    <t>Левомицетин спирт 25мл</t>
  </si>
  <si>
    <t>Левомицетин таб №10 Россия</t>
  </si>
  <si>
    <t>Левомицетин ук 1гр Россия</t>
  </si>
  <si>
    <t>Левостав  гл капли 5мл</t>
  </si>
  <si>
    <t>Левостав гл/уш кап 5мл</t>
  </si>
  <si>
    <t>Левофлаксацин 100мл Дента</t>
  </si>
  <si>
    <t>Лейкопластр 1/500см Эко пласт</t>
  </si>
  <si>
    <t>Лейкопластр 2*300см Эко пласт</t>
  </si>
  <si>
    <t>Лейкопластр 2*500см Эко пласт</t>
  </si>
  <si>
    <t>Лейкопластр 3*300см Эко Пласт</t>
  </si>
  <si>
    <t>Лейкопластр 3*500см Эко Плалст</t>
  </si>
  <si>
    <t>Лейкопластр 4*500см Эко пласт</t>
  </si>
  <si>
    <t>Лейкопластр 5*500см Эко  пласт</t>
  </si>
  <si>
    <t>Лейкопластръ мозолний 10*2см</t>
  </si>
  <si>
    <t>Лесфал амп 5мл №5</t>
  </si>
  <si>
    <t>Летфиксим 200мг №10</t>
  </si>
  <si>
    <t>Летфиксим 400мг №10</t>
  </si>
  <si>
    <t>Лефлокс таб 500мг №7</t>
  </si>
  <si>
    <t>Лефлокс таб 750мг №7</t>
  </si>
  <si>
    <t>Лив-52 таб №100</t>
  </si>
  <si>
    <t>Ливерин 600мг 2мл №7</t>
  </si>
  <si>
    <t>Ливерин капс  №24</t>
  </si>
  <si>
    <t>Ливсон амп 5мл №5</t>
  </si>
  <si>
    <t>Лидаза амп №10</t>
  </si>
  <si>
    <t>Лидокаин 1% 5мл №10</t>
  </si>
  <si>
    <t>Лидокаин 2% 2мл №10</t>
  </si>
  <si>
    <t>Лизак паст №10</t>
  </si>
  <si>
    <t>Линекс МР №10</t>
  </si>
  <si>
    <t>Линекс Плюс №16</t>
  </si>
  <si>
    <t>Линкас Балзам 25г</t>
  </si>
  <si>
    <t>Линкас паст №16</t>
  </si>
  <si>
    <t>Линкас сироп 90мл</t>
  </si>
  <si>
    <t>Линкас сироп 90мл  (Без сахара)</t>
  </si>
  <si>
    <t>Линкомицин амп 1г №10 россия</t>
  </si>
  <si>
    <t>Лира амп 500мг №5</t>
  </si>
  <si>
    <t>Лозап 100мг таб №30</t>
  </si>
  <si>
    <t>Лозап 50мг таб №30</t>
  </si>
  <si>
    <t>Лоперамид таб №10 Россия</t>
  </si>
  <si>
    <t>Лоперамид таб №20 МР</t>
  </si>
  <si>
    <t>Лорабен 200мл</t>
  </si>
  <si>
    <t>Лорабен Спрей 30мл</t>
  </si>
  <si>
    <t>Лоратадин таб №10 Россия</t>
  </si>
  <si>
    <t>Лоратал таб №10</t>
  </si>
  <si>
    <t>Лордес Сироп 60мл</t>
  </si>
  <si>
    <t>Лорингасепт таб №10 зуннур</t>
  </si>
  <si>
    <t>Лоринден С маз 15г Полща</t>
  </si>
  <si>
    <t>Лоринден С маз дента</t>
  </si>
  <si>
    <t>Лориста 100мг №28</t>
  </si>
  <si>
    <t>Лориста 25мг №28</t>
  </si>
  <si>
    <t>Лориста 50мг №28</t>
  </si>
  <si>
    <t>Лориста Н 100мг/12,5 №28</t>
  </si>
  <si>
    <t>Лортенза 100мг/10мг №30</t>
  </si>
  <si>
    <t>Лортенза 100мг/5мг №30</t>
  </si>
  <si>
    <t>Лортенза 50мг/10мг №30</t>
  </si>
  <si>
    <t>Лортенза 50мг/5мг №30</t>
  </si>
  <si>
    <t>Люгол р-р 20мл Дента</t>
  </si>
  <si>
    <t>Магне Б6 №50 Санофи</t>
  </si>
  <si>
    <t>Магне В6 Супер таб №50</t>
  </si>
  <si>
    <t>Магне В6 сус 10мл №10</t>
  </si>
  <si>
    <t>Магне вита Б6 №30</t>
  </si>
  <si>
    <t>Магней Сулфат 5мл №10 МР</t>
  </si>
  <si>
    <t>Магней Сулфат 5мл №10 Россия</t>
  </si>
  <si>
    <t>Магней Сулфат порош 25гр</t>
  </si>
  <si>
    <t>Магнецин В6 таб №60</t>
  </si>
  <si>
    <t>Макропен 400 Таб №16</t>
  </si>
  <si>
    <t>Макропен Сус 115мл</t>
  </si>
  <si>
    <t>Малтофер капли 30мл</t>
  </si>
  <si>
    <t>Малтофер сироп 150мл</t>
  </si>
  <si>
    <t>Малтофер таб Жев 100мг №30</t>
  </si>
  <si>
    <t>Мамостин Таб №60</t>
  </si>
  <si>
    <t>Маннит 200 МР</t>
  </si>
  <si>
    <t>Мапрофен таб №24</t>
  </si>
  <si>
    <t>Марли мед 1м*84</t>
  </si>
  <si>
    <t>Марли мед 2м*84</t>
  </si>
  <si>
    <t>Марли мед 3м*84</t>
  </si>
  <si>
    <t>Марли мед 5 метр</t>
  </si>
  <si>
    <t>Мастодинон таб №60</t>
  </si>
  <si>
    <t>Мега Бифидум №10</t>
  </si>
  <si>
    <t>Мега Бифидум №10 Фл</t>
  </si>
  <si>
    <t>Мега Лактобактерин Фл №10</t>
  </si>
  <si>
    <t>МегаФит гранула 75г ( Д Калцин)</t>
  </si>
  <si>
    <t>Мегасеф амп 250мг №1</t>
  </si>
  <si>
    <t>Медролгин гл капли 05% 5мл</t>
  </si>
  <si>
    <t>Меззен Форте №20</t>
  </si>
  <si>
    <t>Мезим форте №20 Берлин</t>
  </si>
  <si>
    <t>Мексидол 5мл №10</t>
  </si>
  <si>
    <t>Мелбек Форте таб 15мг №30</t>
  </si>
  <si>
    <t>Мелбек таб 7.5мг №30</t>
  </si>
  <si>
    <t>Мелдронал р-р 5мл №10 Дентафил</t>
  </si>
  <si>
    <t>Меновазан 50мл Саховат</t>
  </si>
  <si>
    <t>Меновазан маз 40гр</t>
  </si>
  <si>
    <t>Меновазин 50мл Дентафил</t>
  </si>
  <si>
    <t>Меновазин 50мл Смарт</t>
  </si>
  <si>
    <t>Меноришан сироп 100мл</t>
  </si>
  <si>
    <t>Мердокалм 1Мл №5 МР</t>
  </si>
  <si>
    <t>Мерказолил Таб №100</t>
  </si>
  <si>
    <t>Меркар Ук 5 мл МР</t>
  </si>
  <si>
    <t>Мертенил таб 5мг №30</t>
  </si>
  <si>
    <t>Метилурациловая 10%  маз 15г</t>
  </si>
  <si>
    <t>Метоклопрамид таб №50</t>
  </si>
  <si>
    <t>Метрогил гел Наружной 1% 30г</t>
  </si>
  <si>
    <t>Метрогил дента гел 20г</t>
  </si>
  <si>
    <t>Метрогил инф 100мл</t>
  </si>
  <si>
    <t>Метронидазол 100мл Дента</t>
  </si>
  <si>
    <t>Метронидазол 100мл МР</t>
  </si>
  <si>
    <t>Метронидазол 100мл Радикс</t>
  </si>
  <si>
    <t>Метронидазол 100мл Синтез</t>
  </si>
  <si>
    <t>Метронидазол таб №10 Росси</t>
  </si>
  <si>
    <t>Метронидазол таб №20 МР</t>
  </si>
  <si>
    <t>Миг 400 таб мг №10</t>
  </si>
  <si>
    <t>Мидокалм 150мг Таб №30</t>
  </si>
  <si>
    <t>Мидокалм 50мг Таб №30</t>
  </si>
  <si>
    <t>Мидокалм амп 1мл №5</t>
  </si>
  <si>
    <t>Мидокалм амп 1мл №5 МР</t>
  </si>
  <si>
    <t>Милт 10мл Назалние капли</t>
  </si>
  <si>
    <t>Мисол таб 50мг №14</t>
  </si>
  <si>
    <t>Монодекс гл капли 01% 5мл</t>
  </si>
  <si>
    <t>Мукалтин таб №10 россия</t>
  </si>
  <si>
    <t>Мултитон инф 200мл</t>
  </si>
  <si>
    <t>Називин капли 0.01% 10мл</t>
  </si>
  <si>
    <t>Називин капли 0.05% 10мл</t>
  </si>
  <si>
    <t>Називин капли 0.25 10мл</t>
  </si>
  <si>
    <t>Називин капли 0.25% 10мл</t>
  </si>
  <si>
    <t>Назоферон 5мл Назалний Капл</t>
  </si>
  <si>
    <t>Найз гел 20г</t>
  </si>
  <si>
    <t>Найз таб 100мг №20</t>
  </si>
  <si>
    <t>Наклофен амп 3мл №5 КРКА</t>
  </si>
  <si>
    <t>Налгезин таб №10</t>
  </si>
  <si>
    <t>Насморк Тотал №10</t>
  </si>
  <si>
    <t>Настойка Бояришник 25 мл</t>
  </si>
  <si>
    <t>Настойка Валериани 25мл</t>
  </si>
  <si>
    <t>Натри Гидрокабонат 200мл 4% Дентафил</t>
  </si>
  <si>
    <t>Натри Гидрокабонат 200мл 5% Эском</t>
  </si>
  <si>
    <t>Натрий хлорид 100 МР</t>
  </si>
  <si>
    <t>Натрий хлорид 200мл Мр</t>
  </si>
  <si>
    <t>Натрий хлорид 5мл №10 МР</t>
  </si>
  <si>
    <t>Натрия Тирсулфат 30% №10 МР</t>
  </si>
  <si>
    <t>Нафтизин 0,05% 10мл МФ</t>
  </si>
  <si>
    <t>Нафтимизин 01 % 10мл МФ</t>
  </si>
  <si>
    <t>Нафтимизин МF 0,1% 10мл Мф</t>
  </si>
  <si>
    <t>Нафтимизин МF 0,1% 20мл МФ</t>
  </si>
  <si>
    <t>Небилет таб  №28</t>
  </si>
  <si>
    <t>Нейротон р-р 2мл №5</t>
  </si>
  <si>
    <t>Неладекс Гл капли 5мл №1</t>
  </si>
  <si>
    <t>Нервекс амп 2мл №5</t>
  </si>
  <si>
    <t>Нижагара 100 №4 (Селдинафил)</t>
  </si>
  <si>
    <t>Никотинка кислота 1мл №10 МР</t>
  </si>
  <si>
    <t>Нимесил пор №30 гер</t>
  </si>
  <si>
    <t>Нимесул пор №30 Дентафил</t>
  </si>
  <si>
    <t>Нимид Форте таблетки №10_x001F__x001F_</t>
  </si>
  <si>
    <t>Нимид гель10 мг/г  30 гр</t>
  </si>
  <si>
    <t>Нимид таблетка №10_x001F__x001F_</t>
  </si>
  <si>
    <t>Нимилид таб №10</t>
  </si>
  <si>
    <t>Нипертен таб 2,5мг №30</t>
  </si>
  <si>
    <t>Нипертен таб 5мг №30</t>
  </si>
  <si>
    <t>Нистатин маз 15гр Дента</t>
  </si>
  <si>
    <t>Нистатин маз 25гр Россия</t>
  </si>
  <si>
    <t>Нистатин маз МР</t>
  </si>
  <si>
    <t>Нистатин маз дента</t>
  </si>
  <si>
    <t>Нистатин таб №20 Россия</t>
  </si>
  <si>
    <t>Нитроглицерин таб 0,5 мг №40 Здаровий</t>
  </si>
  <si>
    <t>Нифедипин Таб №50</t>
  </si>
  <si>
    <t>Но-шпа таб 40мг №100</t>
  </si>
  <si>
    <t>Новакаин амп 2мл №10 МР</t>
  </si>
  <si>
    <t>Новакаин амп 5мл №10 МР</t>
  </si>
  <si>
    <t>Новинет таб №21</t>
  </si>
  <si>
    <t>Ноклофен амп №5 МР</t>
  </si>
  <si>
    <t>Нолгрипп таб №4</t>
  </si>
  <si>
    <t>Нолицин таб №20 Крка</t>
  </si>
  <si>
    <t>Нольпаза 20мг №28</t>
  </si>
  <si>
    <t>Нольпаза 40мг №28</t>
  </si>
  <si>
    <t>Ноофен пор 100мг №15</t>
  </si>
  <si>
    <t>Норколут таб 5мг №20</t>
  </si>
  <si>
    <t>Нош-бра таб №20 Россия</t>
  </si>
  <si>
    <t>Нош-пен амп 2мл №10</t>
  </si>
  <si>
    <t>Ношпен таб №50 МР</t>
  </si>
  <si>
    <t>Нурофен сусп 100мг 5мл Детс</t>
  </si>
  <si>
    <t>Облипиховое масла 50мл Лек</t>
  </si>
  <si>
    <t>Облипиховое масла 50мл МР</t>
  </si>
  <si>
    <t>Оксалин маз 0.25% 10г  МР</t>
  </si>
  <si>
    <t>Оксалин маз 0.25% 10г Дента</t>
  </si>
  <si>
    <t>Оксалин маз 0.25% 10г МР</t>
  </si>
  <si>
    <t>Оксалин маз 0.25% 10г Россия</t>
  </si>
  <si>
    <t>Оксам-Натрий 0.5 г Ника Фарм</t>
  </si>
  <si>
    <t>Окситоцин амп 1мл №10</t>
  </si>
  <si>
    <t>Окситоцин амп 1мл №10 Синтез</t>
  </si>
  <si>
    <t>Олтар 4мг №30</t>
  </si>
  <si>
    <t>Омегаст таб №14</t>
  </si>
  <si>
    <t>Омегаст таб №28</t>
  </si>
  <si>
    <t>Омес капс №30 Индия</t>
  </si>
  <si>
    <t>Омес капс №30 Нур</t>
  </si>
  <si>
    <t>Оптиприм 50мл Сироп</t>
  </si>
  <si>
    <t>Оргил таб №10</t>
  </si>
  <si>
    <t>Орлип капс №30</t>
  </si>
  <si>
    <t>Ортафен таб №30 россия</t>
  </si>
  <si>
    <t>Осетрон 4мг р-р 2мл №5</t>
  </si>
  <si>
    <t>От кашля №10 россия</t>
  </si>
  <si>
    <t>Офлод 100 мл Ултра</t>
  </si>
  <si>
    <t>Офлодик инфузия 100мл Мр</t>
  </si>
  <si>
    <t>Офлоксацин 100мл синтез</t>
  </si>
  <si>
    <t>Офлоксацин 400мг №10 Синтез</t>
  </si>
  <si>
    <t>Офтан Дексаметазон гл капли 5мл</t>
  </si>
  <si>
    <t>Панадол сироп 100мл детс</t>
  </si>
  <si>
    <t>Панангин амп 10гр  №5</t>
  </si>
  <si>
    <t>Панангин таб №50</t>
  </si>
  <si>
    <t>Панзинорм 10000 №21</t>
  </si>
  <si>
    <t>Панкреатин таб №60 Ирбит</t>
  </si>
  <si>
    <t>Пантап 40мг таб №28</t>
  </si>
  <si>
    <t>Пантедокс Крем 30гр</t>
  </si>
  <si>
    <t>Пантокалъцин 500мг №50</t>
  </si>
  <si>
    <t>Панфор SR таб 1000мг №100</t>
  </si>
  <si>
    <t>Панфор SR таб 500мг №100</t>
  </si>
  <si>
    <t>Папаверин амп 2мл №10 МР</t>
  </si>
  <si>
    <t>Парацетамол 0,2мг №10 Россия</t>
  </si>
  <si>
    <t>Парацетамол 0,5мг №10 Зуннур</t>
  </si>
  <si>
    <t>Парацетамол 0,5мг №10 МР</t>
  </si>
  <si>
    <t>Парацетамол Сироп 40 Дентафил</t>
  </si>
  <si>
    <t>Паста Теймурова 50гр</t>
  </si>
  <si>
    <t>Пахта 25г</t>
  </si>
  <si>
    <t>Пектолван Плющ сироп 100мл</t>
  </si>
  <si>
    <t>Пектолван Стоп 25мл Каплий</t>
  </si>
  <si>
    <t>Перацетам 10мл №10 МР</t>
  </si>
  <si>
    <t>Перацетам 5мл №10 МР</t>
  </si>
  <si>
    <t>Перацетам амп 5мл №10 МР</t>
  </si>
  <si>
    <t>Перацетам амп 5мл №10 Россия</t>
  </si>
  <si>
    <t>Перекс водород 100мл</t>
  </si>
  <si>
    <t>Перекс водород 50мл</t>
  </si>
  <si>
    <t>Перекс водород 50мл дента</t>
  </si>
  <si>
    <t>Персен ден №40</t>
  </si>
  <si>
    <t>Пертуссин 50мл Дентафил</t>
  </si>
  <si>
    <t>Перцовий пластър 10см/18см Китай</t>
  </si>
  <si>
    <t>Перцовий пластър 10см/18см Узб</t>
  </si>
  <si>
    <t>Пиковит паст №30 4+</t>
  </si>
  <si>
    <t>Пиковит паст №30 Форте 7+</t>
  </si>
  <si>
    <t>Пиковит сироп 150мл</t>
  </si>
  <si>
    <t>Пиколакс капли 15мл</t>
  </si>
  <si>
    <t>Пиколакс таб №10</t>
  </si>
  <si>
    <t>Пиносол капли 10мл</t>
  </si>
  <si>
    <t>Пирантел сус 15мл Полша</t>
  </si>
  <si>
    <t>Платифиллин амп 1г №10 Россия</t>
  </si>
  <si>
    <t>Плео р-р 200мл</t>
  </si>
  <si>
    <t>Полимик таб №10</t>
  </si>
  <si>
    <t>Понангин амп 10мл №5 МР</t>
  </si>
  <si>
    <t>Преднизалон амп №3 Аджо</t>
  </si>
  <si>
    <t>Преднизалон маз 0,5% 10г Барисовский</t>
  </si>
  <si>
    <t>Преднизалон маз 10гр Россия</t>
  </si>
  <si>
    <t>Преднизалон маз Россия</t>
  </si>
  <si>
    <t>Преднизалон таб 5мг №100 Гдеон</t>
  </si>
  <si>
    <t>Презерватив Фит оне №3</t>
  </si>
  <si>
    <t>Презерватив манго №3</t>
  </si>
  <si>
    <t>Пренесса 4мг №30</t>
  </si>
  <si>
    <t>Присипка 20г</t>
  </si>
  <si>
    <t>Присипка 40г</t>
  </si>
  <si>
    <t>Прогестрон 2,5% 1мл №10</t>
  </si>
  <si>
    <t>Прозерин амп 1мл №10 россия</t>
  </si>
  <si>
    <t>Простакор амп 1мл №10</t>
  </si>
  <si>
    <t>Простамол Уно капс №30</t>
  </si>
  <si>
    <t>Простатамин 10мг №10 МР</t>
  </si>
  <si>
    <t>Простателин 10мг №10</t>
  </si>
  <si>
    <t>Просульпин 50мг таб №30</t>
  </si>
  <si>
    <t>Пулмаксол сироп 15мг 150мл детс</t>
  </si>
  <si>
    <t>Пулмаксол сироп 30мг 150мл Взр</t>
  </si>
  <si>
    <t>Ран-дит таб №100</t>
  </si>
  <si>
    <t>Раунатин таб №10 Бифитех</t>
  </si>
  <si>
    <t>Раунатин таб №10 здаровье</t>
  </si>
  <si>
    <t>Реамберин 400мл Инф</t>
  </si>
  <si>
    <t>Ревмоксикам амп 1,5мл №5</t>
  </si>
  <si>
    <t>Ревмоксикам таб 15мг №10</t>
  </si>
  <si>
    <t>Ревмоксикам таб 7.5мг №10</t>
  </si>
  <si>
    <t>Регулон таб №21</t>
  </si>
  <si>
    <t>Рексетин таб 20мг №30</t>
  </si>
  <si>
    <t>Релиф маз 28.4гр</t>
  </si>
  <si>
    <t>Ренни жеват таб №24</t>
  </si>
  <si>
    <t>Реосорбилакт 200мл Дентафил</t>
  </si>
  <si>
    <t>Реосорбилакт 200мл Юрия фарм</t>
  </si>
  <si>
    <t>Репо 2000 №1</t>
  </si>
  <si>
    <t>Рибий жир 0,3 №60 (без дабавка)</t>
  </si>
  <si>
    <t>Рибий жир 0,3 №60 Детей</t>
  </si>
  <si>
    <t>Рибий жир 0,78 №60 (Вит А Д Е)</t>
  </si>
  <si>
    <t>Рибий жир 0,78 №60 (без дабавка)</t>
  </si>
  <si>
    <t>Рибий жир детсий 0,4г №50</t>
  </si>
  <si>
    <t>Рибоксин 10мл №10 МР</t>
  </si>
  <si>
    <t>Рибоксин 10мл №10 Россия</t>
  </si>
  <si>
    <t>Ригевидон таб №21</t>
  </si>
  <si>
    <t>Риназолин капли 0,1% 10мл</t>
  </si>
  <si>
    <t>Риназолин капли 0,25% 10мл</t>
  </si>
  <si>
    <t>Риназолин капли 0,5% 10мл</t>
  </si>
  <si>
    <t>Ринза Сип 5гр порош</t>
  </si>
  <si>
    <t>Ринза таб  №10</t>
  </si>
  <si>
    <t>Риноксил 0,05 спрей 10мл Формула</t>
  </si>
  <si>
    <t>Риноксил 0,1 спрей 10мл</t>
  </si>
  <si>
    <t>Риноксил 0,1 спрей 10мл Беби</t>
  </si>
  <si>
    <t>Риноксил Кидс 0,25 спрей 10мл</t>
  </si>
  <si>
    <t>Риноксил Формула 005% 10мл</t>
  </si>
  <si>
    <t>Риномакс хот №20 порош</t>
  </si>
  <si>
    <t>Рифампицин кап 150 мг</t>
  </si>
  <si>
    <t>Роксера таб 10мг №30</t>
  </si>
  <si>
    <t>Ростишан сироп 100мл</t>
  </si>
  <si>
    <t>Ротавит Ройал капс №20</t>
  </si>
  <si>
    <t>Салбутамол Алтайвитамин</t>
  </si>
  <si>
    <t>Салбутамол Биннофарм</t>
  </si>
  <si>
    <t>Салициловая к-та 1% 25мл</t>
  </si>
  <si>
    <t>Салициловая к-та 2% 25мл</t>
  </si>
  <si>
    <t>Салотка сироп 50мл дента</t>
  </si>
  <si>
    <t>Салфет мед стрил 16см*14 №10</t>
  </si>
  <si>
    <t>Салфетки марл.мед.Стерил 16х14 2х</t>
  </si>
  <si>
    <t>Санипласт 19*72мл №500</t>
  </si>
  <si>
    <t>Св Анузол №10 Нижфарм</t>
  </si>
  <si>
    <t>Св Анузол №10 Россия</t>
  </si>
  <si>
    <t>Св Артоксан 20мг №5</t>
  </si>
  <si>
    <t>Св Бисакадил 10мг №10 мр</t>
  </si>
  <si>
    <t>Св Виферон 150 000 МЕ №10</t>
  </si>
  <si>
    <t>Св Виферон-3   ( 1000000 МЕ ) №10</t>
  </si>
  <si>
    <t>Св Виферон1   1500 000 МЕ №10</t>
  </si>
  <si>
    <t>Св Виферон2 ( 500 000 МЕ ) №10</t>
  </si>
  <si>
    <t>Св Клазин №6</t>
  </si>
  <si>
    <t>Св Клотримазол №10</t>
  </si>
  <si>
    <t>Св Метилурацил №10 Нижфарм</t>
  </si>
  <si>
    <t>Св Облипеховое  №10 Дента</t>
  </si>
  <si>
    <t>Св Пависин №14</t>
  </si>
  <si>
    <t>Св Полижинакс №12</t>
  </si>
  <si>
    <t>Св Румизол №14</t>
  </si>
  <si>
    <t>Св Цефакон Д 100мг №10</t>
  </si>
  <si>
    <t>Св Цефакон Д 250мг №10</t>
  </si>
  <si>
    <t>Св Цефакон Д 50мг №10</t>
  </si>
  <si>
    <t>Св анистазол №10 Дента</t>
  </si>
  <si>
    <t>Св анистазол №10 МР</t>
  </si>
  <si>
    <t>Св анистазол №10 Нижфарм</t>
  </si>
  <si>
    <t>Св глитцерин №10 Взр 2.11</t>
  </si>
  <si>
    <t>Св глитцерин №10 Дентафил</t>
  </si>
  <si>
    <t>Св глитцерин Детс №10 МР</t>
  </si>
  <si>
    <t>Св диклофенак 100мг №10 МР</t>
  </si>
  <si>
    <t>Св диклофенак 100мг №10 дента</t>
  </si>
  <si>
    <t>Св индометацин №10 Дентафил</t>
  </si>
  <si>
    <t>Св ихтиловое №10 дента</t>
  </si>
  <si>
    <t>Св ихтиловъе №10 Дентафил</t>
  </si>
  <si>
    <t>Св кетонал №12 Лек</t>
  </si>
  <si>
    <t>Св клотримазол 100мг №10 дента</t>
  </si>
  <si>
    <t>Св метостил №7</t>
  </si>
  <si>
    <t>Св метронидазол №10 МР</t>
  </si>
  <si>
    <t>Св папаверин №10</t>
  </si>
  <si>
    <t>Св папаверин №10 Дента</t>
  </si>
  <si>
    <t>Св папаверин №10 Россия</t>
  </si>
  <si>
    <t>Св парацетамол 125мг №10 Дентафил</t>
  </si>
  <si>
    <t>Св парацетамол 125мг №10 МР</t>
  </si>
  <si>
    <t>Св парацетамол 250мг №10 Дентафил</t>
  </si>
  <si>
    <t>Св проктозан №10</t>
  </si>
  <si>
    <t>Св синтомицин №10 МР</t>
  </si>
  <si>
    <t>Седана ёги кора  25мл</t>
  </si>
  <si>
    <t>Седана ёги кора 100мл</t>
  </si>
  <si>
    <t>Седана ёги кора 25мл</t>
  </si>
  <si>
    <t>Седоник №30</t>
  </si>
  <si>
    <t>Селемин 5-S 100мл</t>
  </si>
  <si>
    <t>Селемин 5-S 200мл</t>
  </si>
  <si>
    <t>Селестодерм маз 15г МР</t>
  </si>
  <si>
    <t>Семилакт Таб №10</t>
  </si>
  <si>
    <t>Сенадексин таб №10 Зуннур</t>
  </si>
  <si>
    <t>Сенипар Сус 50мл МР</t>
  </si>
  <si>
    <t>Сенипар таб №100</t>
  </si>
  <si>
    <t>Септаназал спрей 01мг 10мл</t>
  </si>
  <si>
    <t>Септаназал спрей 05мг 10мл</t>
  </si>
  <si>
    <t>Септолете тотал №16</t>
  </si>
  <si>
    <t>Септолете тотал спрей 30мл</t>
  </si>
  <si>
    <t>Сермин 100мл</t>
  </si>
  <si>
    <t>Сермин 250мл</t>
  </si>
  <si>
    <t>Сермин инф 100мл</t>
  </si>
  <si>
    <t>Серна Простая Маз 25гр</t>
  </si>
  <si>
    <t>Серна Простая Маз 25гр Дента</t>
  </si>
  <si>
    <t>Сертоспан 5мг-2мг/мл №1</t>
  </si>
  <si>
    <t>Синафлан маз 15г Борисовский</t>
  </si>
  <si>
    <t>Синафлан маз 15г Дента</t>
  </si>
  <si>
    <t>Синафлан маз 15г Зелёни дуброва</t>
  </si>
  <si>
    <t>Синафлан маз 15г МР</t>
  </si>
  <si>
    <t>Синафлан маз 15г Россия</t>
  </si>
  <si>
    <t>Синафлан маз 15гМР</t>
  </si>
  <si>
    <t>Синглон капс 4мг №28</t>
  </si>
  <si>
    <t>Синглон капс 5мг №28</t>
  </si>
  <si>
    <t>Синтомицин маз 10% 25г Дентафил</t>
  </si>
  <si>
    <t>Синтомицин маз 5% 25г Дентафил</t>
  </si>
  <si>
    <t>Синтомицин маз 5% 25г МР</t>
  </si>
  <si>
    <t>Синупрет 100мл</t>
  </si>
  <si>
    <t>Синупрет Дража №50</t>
  </si>
  <si>
    <t>Синупрет Форте №20</t>
  </si>
  <si>
    <t>Сиофор 850мг №60</t>
  </si>
  <si>
    <t>Сипазмалгон амп 5мл №5 Балкан</t>
  </si>
  <si>
    <t>Сипазмалгон амп 5мл №5 МР</t>
  </si>
  <si>
    <t>Сирикал сироп</t>
  </si>
  <si>
    <t>Сиримол сироп 200мл</t>
  </si>
  <si>
    <t>Сиспрес таб 500мг №14</t>
  </si>
  <si>
    <t>Система Хитой №25</t>
  </si>
  <si>
    <t>Соверен кидс  раствор 300мл</t>
  </si>
  <si>
    <t>Соверен раствор 600мл</t>
  </si>
  <si>
    <t>Солегон таб №80</t>
  </si>
  <si>
    <t>Солтек таб №60</t>
  </si>
  <si>
    <t>Сонапакс 10мг №60</t>
  </si>
  <si>
    <t>Сонапакс 25мг №60</t>
  </si>
  <si>
    <t>Софрадекс 5мл гл капли</t>
  </si>
  <si>
    <t>Спазмалгон таб №20</t>
  </si>
  <si>
    <t>Спазмалгон таб №20 Актавис</t>
  </si>
  <si>
    <t>Спазмалгон ук 5мл №5</t>
  </si>
  <si>
    <t>Спирт 70% 50мл Комол мед</t>
  </si>
  <si>
    <t>Стазекс таб 75мг №30</t>
  </si>
  <si>
    <t>Стекловидной тело 2мл №10</t>
  </si>
  <si>
    <t>Стопдиар таб 100мг №24</t>
  </si>
  <si>
    <t>Стрептамицин 1г МР</t>
  </si>
  <si>
    <t>Стрептамицин 1г Россия</t>
  </si>
  <si>
    <t>Стресси капс №20</t>
  </si>
  <si>
    <t>Стриптоцид таб №10 Ремиди</t>
  </si>
  <si>
    <t>Стриптоцид таб №10 россия</t>
  </si>
  <si>
    <t>Строфантин Г 1мл №10</t>
  </si>
  <si>
    <t>Сулфацил натрий 10мл украина 200мг</t>
  </si>
  <si>
    <t>Сулфацил натрий 10мл украина 300мл</t>
  </si>
  <si>
    <t>Сулфацил натрий 5мл Дентафил</t>
  </si>
  <si>
    <t>Супралгин амп 1мл МР</t>
  </si>
  <si>
    <t>Супралгин таб №20 МР</t>
  </si>
  <si>
    <t>Супрастем 1мл №5 здоровъе</t>
  </si>
  <si>
    <t>Супрастин амп эгиз №5</t>
  </si>
  <si>
    <t>Супрастин таб №20</t>
  </si>
  <si>
    <t>Супрастин ук №20 эгис</t>
  </si>
  <si>
    <t>Суприма Лор паст №16</t>
  </si>
  <si>
    <t>Сюперкаин 1мл №10 МР</t>
  </si>
  <si>
    <t>Тайлол Фен Хот №12</t>
  </si>
  <si>
    <t>Танометр Адъютор</t>
  </si>
  <si>
    <t>Тауфан гл капли 10мл  Фармак</t>
  </si>
  <si>
    <t>Тевартем 100мл (Темур мед)</t>
  </si>
  <si>
    <t>Тевартем 100мл МР</t>
  </si>
  <si>
    <t>Темпалгин таб №20</t>
  </si>
  <si>
    <t>Теникам ук 20мг №1</t>
  </si>
  <si>
    <t>Тенокс 10мг №30</t>
  </si>
  <si>
    <t>Тенокс 5мг №30</t>
  </si>
  <si>
    <t>Тенотен детей таб №40</t>
  </si>
  <si>
    <t>Тенотен таб №40 Взр</t>
  </si>
  <si>
    <t>Терафлекс №120</t>
  </si>
  <si>
    <t>Терафлю пор №10</t>
  </si>
  <si>
    <t>Терафлю пор №10 ( Теро Плюс)</t>
  </si>
  <si>
    <t>Терафлю пор №10 МР</t>
  </si>
  <si>
    <t>Термометр  №12 Китай</t>
  </si>
  <si>
    <t>Тест для (МАХ ТЕСТ )</t>
  </si>
  <si>
    <t>Тетраациклин гл маз 10г дента</t>
  </si>
  <si>
    <t>Тивортем 100 мл МР</t>
  </si>
  <si>
    <t>Тивортин 100мл Юрия Фарм</t>
  </si>
  <si>
    <t>Тиотризолин 4мл №10 Галич</t>
  </si>
  <si>
    <t>Тиофил SR 100мг №30</t>
  </si>
  <si>
    <t>Тиофил SR 200мг №30</t>
  </si>
  <si>
    <t>Тиоцетам 10мл №10</t>
  </si>
  <si>
    <t>Тиоцетам 10мл №10 МР</t>
  </si>
  <si>
    <t>Тиоцетам 5мл №10</t>
  </si>
  <si>
    <t>Тиоцетам 5мл №10 МР</t>
  </si>
  <si>
    <t>Толкимадо амп 100+2.5</t>
  </si>
  <si>
    <t>Тонзилгон Н №50 драже</t>
  </si>
  <si>
    <t>Торватор 10мг №20</t>
  </si>
  <si>
    <t>Торсид 10мг таб №30</t>
  </si>
  <si>
    <t>Торсид 5мг таб №30</t>
  </si>
  <si>
    <t>Торсид амп 4мл №5</t>
  </si>
  <si>
    <t>Травамакс гранулы 5г №5</t>
  </si>
  <si>
    <t>Траврелакс Банка №100</t>
  </si>
  <si>
    <t>Траврелакс банка №100</t>
  </si>
  <si>
    <t>Траксивазин гел 40г Дента</t>
  </si>
  <si>
    <t>Тренпентал амп 5мл №10 россия</t>
  </si>
  <si>
    <t>Трентал амп 5мл №5 МР</t>
  </si>
  <si>
    <t>Трентал амп 5мл №5 СТ</t>
  </si>
  <si>
    <t>Трентал таб 100мг №60</t>
  </si>
  <si>
    <t>Тридокс Крем 15г</t>
  </si>
  <si>
    <t>Тризол сус 90мл</t>
  </si>
  <si>
    <t>Трикапол Гее №20</t>
  </si>
  <si>
    <t>Тримекор МР 35мг таб №30</t>
  </si>
  <si>
    <t>Триметабол 150мл</t>
  </si>
  <si>
    <t>Тримол таб №100</t>
  </si>
  <si>
    <t>Триназол крем 15г</t>
  </si>
  <si>
    <t>Трипентал амп №10</t>
  </si>
  <si>
    <t>Трихопол таб №20 полъша</t>
  </si>
  <si>
    <t>Троксевазин капс 300мг №50</t>
  </si>
  <si>
    <t>Тромбо АСС 100мг №30</t>
  </si>
  <si>
    <t>Тромбо АСС 50мг №30</t>
  </si>
  <si>
    <t>Тромбо АСС 75мг №30</t>
  </si>
  <si>
    <t>Тромбопол таб 75мг №60</t>
  </si>
  <si>
    <t>Улсепан таб 40мг №14</t>
  </si>
  <si>
    <t>Улуфор Таб 1000 №60</t>
  </si>
  <si>
    <t>Улуфор Таб 500 №60</t>
  </si>
  <si>
    <t>Улуфор Таб 850 №60</t>
  </si>
  <si>
    <t>Уролисан 180мл Сироп</t>
  </si>
  <si>
    <t>Уролисан капли 25мл</t>
  </si>
  <si>
    <t>Уролисан капс №40</t>
  </si>
  <si>
    <t>Уронефрон таб №60</t>
  </si>
  <si>
    <t>Урофурогин таб 50мг №30</t>
  </si>
  <si>
    <t>Урсосан капс №10</t>
  </si>
  <si>
    <t>Урсосан капс №10 МР</t>
  </si>
  <si>
    <t>Фаниган Фаст Гель 30 гр._x001F__x001F_</t>
  </si>
  <si>
    <t>Фаниган таб. №100 (10х10)_x001F__x001F_</t>
  </si>
  <si>
    <t>Фармадипин капли 5мл</t>
  </si>
  <si>
    <t>Фармазалин 0.1 10мл</t>
  </si>
  <si>
    <t>Фармазалин 0.1% 10мл</t>
  </si>
  <si>
    <t>Фармазалин 0.5 10мл</t>
  </si>
  <si>
    <t>Фастум гел 30г</t>
  </si>
  <si>
    <t>Феброфид гел 30г</t>
  </si>
  <si>
    <t>Феварин 50мг №15</t>
  </si>
  <si>
    <t>Фезам капс №60</t>
  </si>
  <si>
    <t>Фемостон таб  1/5 №28</t>
  </si>
  <si>
    <t>Фемостон таб  2/10 №28</t>
  </si>
  <si>
    <t>Фенасал порош 0,25г №10</t>
  </si>
  <si>
    <t>Фенибут таб №10</t>
  </si>
  <si>
    <t>Фенибут таб №10 Россия</t>
  </si>
  <si>
    <t>Фенкарол таб 10мг №20</t>
  </si>
  <si>
    <t>Фенкарол таб 25мг №20</t>
  </si>
  <si>
    <t>Фервек пор №10 Дента</t>
  </si>
  <si>
    <t>Ферекс 5мл №5</t>
  </si>
  <si>
    <t>Феромакс капс №30</t>
  </si>
  <si>
    <t>Ферофорт сироп 200мл</t>
  </si>
  <si>
    <t>Ферратаб таб №30</t>
  </si>
  <si>
    <t>Ферропол 30мл</t>
  </si>
  <si>
    <t>Феррум лек таб №30</t>
  </si>
  <si>
    <t>Филтрум 400мг №50</t>
  </si>
  <si>
    <t>Фитолизин паста 100г</t>
  </si>
  <si>
    <t>Флуконазол 100мл МР</t>
  </si>
  <si>
    <t>Флуконазол 150мг №2 россия</t>
  </si>
  <si>
    <t>Флуконазол 50мг №1 россия</t>
  </si>
  <si>
    <t>Флуназол 150мг №1</t>
  </si>
  <si>
    <t>Флуцинар  маз 15г Желфа</t>
  </si>
  <si>
    <t>Флуцинар Н  маз 15г Желфа</t>
  </si>
  <si>
    <t>Флуцинар Н маз 15г</t>
  </si>
  <si>
    <t>Фоливая кислота №50</t>
  </si>
  <si>
    <t>Фоливая кислота №50 Барисовский</t>
  </si>
  <si>
    <t>Фосфоцинео  гранули 3г №1</t>
  </si>
  <si>
    <t>Фрамидекс гл капли 5мл</t>
  </si>
  <si>
    <t>Фтарокорт маз 15г</t>
  </si>
  <si>
    <t>Фукорцин Б 10 мл Бесцветная</t>
  </si>
  <si>
    <t>Фунистатин сус 48 доза</t>
  </si>
  <si>
    <t>Фурадонин табл 0,05г №10</t>
  </si>
  <si>
    <t>Фуразолидон таб №10 росс</t>
  </si>
  <si>
    <t>Фурамаг кап 50 мг №30</t>
  </si>
  <si>
    <t>Фурацилин таб №10 Зуннур</t>
  </si>
  <si>
    <t>Фурацилин таб №10 россия</t>
  </si>
  <si>
    <t>Фуросемид амп 2мл №10</t>
  </si>
  <si>
    <t>Фуцис ДТ 50 мг. таб. №4_x001F__x001F_</t>
  </si>
  <si>
    <t>Хепилор р-р 100мл Спрей</t>
  </si>
  <si>
    <t>Хепилор р-р 20мл Спрей</t>
  </si>
  <si>
    <t>Хиконцил капс 250мг №16</t>
  </si>
  <si>
    <t>Хиконцил капс 500мг №16</t>
  </si>
  <si>
    <t>Хил крем 50 гр</t>
  </si>
  <si>
    <t>Хлорофиллипт 50мл спиртовий</t>
  </si>
  <si>
    <t>Холензим таб №10</t>
  </si>
  <si>
    <t>Холисал Гел стаматол 10г</t>
  </si>
  <si>
    <t>Холосас сироп 100мл</t>
  </si>
  <si>
    <t>Хондро-ритз капс №50</t>
  </si>
  <si>
    <t>Хондроксин маз 25 гр дента</t>
  </si>
  <si>
    <t>Хондролон амп 1мл №10</t>
  </si>
  <si>
    <t>Хондромед 2мл №10</t>
  </si>
  <si>
    <t>Хофитол 120мл Сироп</t>
  </si>
  <si>
    <t>Цевикап капли 10мл</t>
  </si>
  <si>
    <t>Цеклаферо 2мл №5 МР</t>
  </si>
  <si>
    <t>Целестодерм Крем Гарамицином 30г</t>
  </si>
  <si>
    <t>Централ-Б капсула №30</t>
  </si>
  <si>
    <t>Церон 4мг 2мл инъекция №5</t>
  </si>
  <si>
    <t>Церукал амп 2мл №10 МР</t>
  </si>
  <si>
    <t>Цефазалин амп 1г Россия</t>
  </si>
  <si>
    <t>Цефозалин 1г Дентафил</t>
  </si>
  <si>
    <t>Цефозалин 1г МР</t>
  </si>
  <si>
    <t>Цефозалин 1г Россия</t>
  </si>
  <si>
    <t>Цефпод Сус Улътра</t>
  </si>
  <si>
    <t>Цефтриаксон пор 1г Дента</t>
  </si>
  <si>
    <t>Цефтриаксон пор 1г Красфарма</t>
  </si>
  <si>
    <t>Циклаферон 2мл №5</t>
  </si>
  <si>
    <t>Цинепар Ибу кид  60мл</t>
  </si>
  <si>
    <t>Цинепар актив гел 20г</t>
  </si>
  <si>
    <t>Цинепар амп 3мл №5</t>
  </si>
  <si>
    <t>Цинепар кид  60мл</t>
  </si>
  <si>
    <t>Цинепар таб №100</t>
  </si>
  <si>
    <t>Цинка таб 20мг №10</t>
  </si>
  <si>
    <t>Цинка таб 50мг №30 (Цинкор)</t>
  </si>
  <si>
    <t>Цинковая маз 30г</t>
  </si>
  <si>
    <t>Ципро МЕР р-р 100мл</t>
  </si>
  <si>
    <t>ЦипроМЕР  гл капли 3мл</t>
  </si>
  <si>
    <t>Ципролет А таб №10</t>
  </si>
  <si>
    <t>Ципролет гл  капли 5мл</t>
  </si>
  <si>
    <t>Ципролет капли 5мл</t>
  </si>
  <si>
    <t>Ципрофлокцасин 100мл Синтез</t>
  </si>
  <si>
    <t>Ципрофлокцасин 500мг №10 Ника</t>
  </si>
  <si>
    <t>Ципрофлокцасин 500мг №10 Ника фарм</t>
  </si>
  <si>
    <t>Цистон таб №100</t>
  </si>
  <si>
    <t>Цитеал 250мл</t>
  </si>
  <si>
    <t>Цитрамон таб №6 россия</t>
  </si>
  <si>
    <t>Чай Желчегонний №20</t>
  </si>
  <si>
    <t>Чай Зизифора №20</t>
  </si>
  <si>
    <t>Чай Кора дуба 1,5г №20 Мунис</t>
  </si>
  <si>
    <t>Чай Макка сокол №20</t>
  </si>
  <si>
    <t>Чай Пол-пола 1,5г №20_x001F__x001F_</t>
  </si>
  <si>
    <t>Чай Пол-пола 1,5г №20_x001F_Мунис</t>
  </si>
  <si>
    <t>Чай Почечний 30г</t>
  </si>
  <si>
    <t>Чай Почечний №20 мунис</t>
  </si>
  <si>
    <t>Чай Почечний Пакет №20</t>
  </si>
  <si>
    <t>Чай Противоглистний</t>
  </si>
  <si>
    <t>Чай Рамашка 1,5г</t>
  </si>
  <si>
    <t>Чай Рамашка 1,5г №15</t>
  </si>
  <si>
    <t>Чай Рамашка 1,5г №20</t>
  </si>
  <si>
    <t>Чай Рамашка 1,5г №20 Мунис</t>
  </si>
  <si>
    <t>Чай Рамашка 30г</t>
  </si>
  <si>
    <t>Чай Расторопша (КОК) №15</t>
  </si>
  <si>
    <t>Чай Расторопша ) №20</t>
  </si>
  <si>
    <t>Чай Расторопша №20</t>
  </si>
  <si>
    <t>Чай Расторопша №20 Мунис</t>
  </si>
  <si>
    <t>Чай Шиповник 2гр №20 Мунис</t>
  </si>
  <si>
    <t>Чац Череда №18</t>
  </si>
  <si>
    <t>Черника "ЛИК" №20</t>
  </si>
  <si>
    <t>Шприцт 10г №100</t>
  </si>
  <si>
    <t>Шприцт 1г №150 Хитой</t>
  </si>
  <si>
    <t>Шприцт 20г №64</t>
  </si>
  <si>
    <t>Шприцт 2гр №100</t>
  </si>
  <si>
    <t>Шприцт 5г №100</t>
  </si>
  <si>
    <t>Эбуфен сироп 100мл мр</t>
  </si>
  <si>
    <t>Эвика капс №60</t>
  </si>
  <si>
    <t>Эдем сироп 60мл</t>
  </si>
  <si>
    <t>Эдем таб 5мг №30</t>
  </si>
  <si>
    <t>Экзадерил 1% р-р 10мл</t>
  </si>
  <si>
    <t>Экзадерил крем 1% 15г</t>
  </si>
  <si>
    <t>Элевит Пронатал таб №100</t>
  </si>
  <si>
    <t>Элкар 100мл капли</t>
  </si>
  <si>
    <t>Элоком маз 15г</t>
  </si>
  <si>
    <t>Эмкор ,5мг №30</t>
  </si>
  <si>
    <t>Эмкор 10мг №30</t>
  </si>
  <si>
    <t>Эмкор 2,5мг №30</t>
  </si>
  <si>
    <t>Эмокси-Оптик гл капли 5мл</t>
  </si>
  <si>
    <t>Эмфетал таб №60</t>
  </si>
  <si>
    <t>Эналаприл 10мг №20</t>
  </si>
  <si>
    <t>Эналаприл 5мг №20 Россия</t>
  </si>
  <si>
    <t>Эналозид 12,5 таб №20</t>
  </si>
  <si>
    <t>Эналозид 25 таб №20</t>
  </si>
  <si>
    <t>Эналозид Моно 10мг №20</t>
  </si>
  <si>
    <t>Энам таб  2.5мг №20</t>
  </si>
  <si>
    <t>Энам таб 10мг №30</t>
  </si>
  <si>
    <t>Энам таб 2,5мг №20</t>
  </si>
  <si>
    <t>Энам таб 5мг №30</t>
  </si>
  <si>
    <t>Энап 2.5мг №20</t>
  </si>
  <si>
    <t>Энап 5мг №16 МР</t>
  </si>
  <si>
    <t>Энап 5мг №20</t>
  </si>
  <si>
    <t>Энап H 10мг №20</t>
  </si>
  <si>
    <t>Энап НЛ10мг №20</t>
  </si>
  <si>
    <t>Эном таб 2.5мг №20 Мр</t>
  </si>
  <si>
    <t>Эном таб 5мг №20 Мр</t>
  </si>
  <si>
    <t>Энтерожермина капс №12 Санофи</t>
  </si>
  <si>
    <t>Энтерожермина сусп 5мл №10</t>
  </si>
  <si>
    <t>Энтерол пор №10</t>
  </si>
  <si>
    <t>Энтобан сироп 90мл</t>
  </si>
  <si>
    <t>Эргоферон таб №20</t>
  </si>
  <si>
    <t>Эрексил 100мг №4</t>
  </si>
  <si>
    <t>Эринит таб №50 Дентафил</t>
  </si>
  <si>
    <t>Эринит таб №50 Россия</t>
  </si>
  <si>
    <t>Эритромицин маз 10г Глаз Россия</t>
  </si>
  <si>
    <t>Эритромицин маз 10г дента</t>
  </si>
  <si>
    <t>Эритромицинтаб 100мг Дента</t>
  </si>
  <si>
    <t>Эриус таб 5мг №10</t>
  </si>
  <si>
    <t>Эрсафурил Капс №28</t>
  </si>
  <si>
    <t>Эспумизан капли 30мл</t>
  </si>
  <si>
    <t>Эспумизан капс №25</t>
  </si>
  <si>
    <t>Эссенциал  капс СП №30</t>
  </si>
  <si>
    <t>Эссенциал Н капс №30</t>
  </si>
  <si>
    <t>Эссенциал амп 5мл №5</t>
  </si>
  <si>
    <t>Эссенциал амп 5мл №5 МР</t>
  </si>
  <si>
    <t>Этамзилат 12.5% 2мл №10</t>
  </si>
  <si>
    <t>Эуфилин 5мл №10 Россия</t>
  </si>
  <si>
    <t>Эуфилин таб №30 Россия</t>
  </si>
  <si>
    <t>Янтасол</t>
  </si>
  <si>
    <t>Гепарин Ук 5мл №5 Винкро</t>
  </si>
  <si>
    <t>Шердор  ПРАЙСЛИСТ НА 22/12/20</t>
  </si>
  <si>
    <t>Брон учун тел: +998 91 358 97 98</t>
  </si>
  <si>
    <t>6 12 2020</t>
  </si>
  <si>
    <t>Шердор  ПРАЙСЛИСТ НА 26/12/20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</si>
</sst>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FFFFF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0" xfId="0" applyFont="1"/>
    <xf numFmtId="0" fontId="3" fillId="2" borderId="0" xfId="0" applyFont="1" applyFill="1"/>
    <xf numFmtId="0" fontId="4" fillId="0" borderId="2" xfId="0" applyFont="1" applyBorder="1"/>
    <xf numFmtId="0" fontId="2" fillId="0" borderId="2" xfId="0" applyFont="1" applyBorder="1"/>
    <xf numFmtId="0" fontId="5" fillId="0" borderId="0" xfId="0" applyFont="1"/>
    <xf numFmtId="0" fontId="6" fillId="0" borderId="0" xfId="0" applyFont="1"/>
    <xf numFmtId="0" fontId="1" fillId="0" borderId="2" xfId="0" applyFont="1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53"/>
  <sheetViews>
    <sheetView tabSelected="1" workbookViewId="0"/>
  </sheetViews>
  <sheetFormatPr defaultRowHeight="12.75"/>
  <cols>
    <col min="1" max="1" width="32.42578125" style="3" customWidth="1"/>
    <col min="2" max="2" width="11.140625" style="3" customWidth="1"/>
    <col min="3" max="3" width="32" style="3" customWidth="1"/>
    <col min="4" max="4" width="11.5703125" style="3" customWidth="1"/>
    <col min="5" max="5" width="9.7109375" style="3" customWidth="1"/>
    <col min="6" max="6" width="12.7109375" style="3" customWidth="1"/>
    <col min="7" max="7" width="9.7109375" style="3" customWidth="1"/>
    <col min="8" max="8" width="13.7109375" style="3" customWidth="1"/>
    <col min="9" max="9" width="30.7109375" style="3" customWidth="1"/>
    <col min="10" max="16384" width="9.140625" style="3"/>
  </cols>
  <sheetData>
    <row r="1" spans="1:4">
      <c r="A1" s="4" t="s">
        <v>1235</v>
      </c>
    </row>
    <row r="2" spans="1:4" ht="26.25">
      <c r="A2" s="7" t="s">
        <v>1232</v>
      </c>
      <c r="B2" s="7"/>
      <c r="C2" s="7" t="s">
        <v>1234</v>
      </c>
    </row>
    <row r="3" spans="1:4" ht="26.25">
      <c r="A3" s="8" t="s">
        <v>1233</v>
      </c>
      <c r="B3" s="8"/>
      <c r="C3" s="7"/>
    </row>
    <row r="4" spans="1:4">
      <c r="A4" s="5" t="s">
        <v>19</v>
      </c>
      <c r="B4" s="5" t="s">
        <v>20</v>
      </c>
      <c r="C4" s="6" t="s">
        <v>71</v>
      </c>
      <c r="D4" s="6">
        <f xml:space="preserve">      2500</f>
        <v>2500</v>
      </c>
    </row>
    <row r="5" spans="1:4">
      <c r="A5" s="6" t="s">
        <v>21</v>
      </c>
      <c r="B5" s="6">
        <f xml:space="preserve">     25700</f>
        <v>25700</v>
      </c>
      <c r="C5" s="6" t="s">
        <v>72</v>
      </c>
      <c r="D5" s="6">
        <f xml:space="preserve">      1800</f>
        <v>1800</v>
      </c>
    </row>
    <row r="6" spans="1:4">
      <c r="A6" s="6" t="s">
        <v>22</v>
      </c>
      <c r="B6" s="6">
        <f xml:space="preserve">     25700</f>
        <v>25700</v>
      </c>
      <c r="C6" s="6" t="s">
        <v>73</v>
      </c>
      <c r="D6" s="6">
        <f xml:space="preserve">      5400</f>
        <v>5400</v>
      </c>
    </row>
    <row r="7" spans="1:4">
      <c r="A7" s="6" t="s">
        <v>23</v>
      </c>
      <c r="B7" s="6">
        <f xml:space="preserve">     55000</f>
        <v>55000</v>
      </c>
      <c r="C7" s="6" t="s">
        <v>74</v>
      </c>
      <c r="D7" s="6">
        <f xml:space="preserve">     44900</f>
        <v>44900</v>
      </c>
    </row>
    <row r="8" spans="1:4">
      <c r="A8" s="6" t="s">
        <v>24</v>
      </c>
      <c r="B8" s="6">
        <f xml:space="preserve">     77700</f>
        <v>77700</v>
      </c>
      <c r="C8" s="6" t="s">
        <v>75</v>
      </c>
      <c r="D8" s="6">
        <f xml:space="preserve">     20500</f>
        <v>20500</v>
      </c>
    </row>
    <row r="9" spans="1:4">
      <c r="A9" s="6" t="s">
        <v>25</v>
      </c>
      <c r="B9" s="6">
        <f xml:space="preserve">     14300</f>
        <v>14300</v>
      </c>
      <c r="C9" s="6" t="s">
        <v>76</v>
      </c>
      <c r="D9" s="6">
        <f xml:space="preserve">     37700</f>
        <v>37700</v>
      </c>
    </row>
    <row r="10" spans="1:4">
      <c r="A10" s="6" t="s">
        <v>26</v>
      </c>
      <c r="B10" s="6">
        <f xml:space="preserve">     11000</f>
        <v>11000</v>
      </c>
      <c r="C10" s="6" t="s">
        <v>77</v>
      </c>
      <c r="D10" s="6">
        <f xml:space="preserve">      6900</f>
        <v>6900</v>
      </c>
    </row>
    <row r="11" spans="1:4">
      <c r="A11" s="6" t="s">
        <v>27</v>
      </c>
      <c r="B11" s="6">
        <f xml:space="preserve">      4500</f>
        <v>4500</v>
      </c>
      <c r="C11" s="6" t="s">
        <v>78</v>
      </c>
      <c r="D11" s="6">
        <f xml:space="preserve">      9500</f>
        <v>9500</v>
      </c>
    </row>
    <row r="12" spans="1:4">
      <c r="A12" s="6" t="s">
        <v>28</v>
      </c>
      <c r="B12" s="6">
        <f xml:space="preserve">     11000</f>
        <v>11000</v>
      </c>
      <c r="C12" s="6" t="s">
        <v>79</v>
      </c>
      <c r="D12" s="6">
        <f xml:space="preserve">     64400</f>
        <v>64400</v>
      </c>
    </row>
    <row r="13" spans="1:4">
      <c r="A13" s="6" t="s">
        <v>29</v>
      </c>
      <c r="B13" s="6">
        <f xml:space="preserve">      8500</f>
        <v>8500</v>
      </c>
      <c r="C13" s="6" t="s">
        <v>80</v>
      </c>
      <c r="D13" s="6">
        <f xml:space="preserve">     56100</f>
        <v>56100</v>
      </c>
    </row>
    <row r="14" spans="1:4">
      <c r="A14" s="6" t="s">
        <v>30</v>
      </c>
      <c r="B14" s="6">
        <f xml:space="preserve">      8500</f>
        <v>8500</v>
      </c>
      <c r="C14" s="6" t="s">
        <v>81</v>
      </c>
      <c r="D14" s="6">
        <f xml:space="preserve">     79700</f>
        <v>79700</v>
      </c>
    </row>
    <row r="15" spans="1:4">
      <c r="A15" s="6" t="s">
        <v>31</v>
      </c>
      <c r="B15" s="6">
        <f xml:space="preserve">      9600</f>
        <v>9600</v>
      </c>
      <c r="C15" s="6" t="s">
        <v>82</v>
      </c>
      <c r="D15" s="6">
        <f xml:space="preserve">      9500</f>
        <v>9500</v>
      </c>
    </row>
    <row r="16" spans="1:4">
      <c r="A16" s="6" t="s">
        <v>32</v>
      </c>
      <c r="B16" s="6">
        <f xml:space="preserve">      8100</f>
        <v>8100</v>
      </c>
      <c r="C16" s="6" t="s">
        <v>83</v>
      </c>
      <c r="D16" s="6">
        <f xml:space="preserve">      4200</f>
        <v>4200</v>
      </c>
    </row>
    <row r="17" spans="1:4">
      <c r="A17" s="6" t="s">
        <v>33</v>
      </c>
      <c r="B17" s="6">
        <f xml:space="preserve">      8500</f>
        <v>8500</v>
      </c>
      <c r="C17" s="6" t="s">
        <v>84</v>
      </c>
      <c r="D17" s="6">
        <f xml:space="preserve">      3500</f>
        <v>3500</v>
      </c>
    </row>
    <row r="18" spans="1:4">
      <c r="A18" s="6" t="s">
        <v>33</v>
      </c>
      <c r="B18" s="6">
        <f xml:space="preserve">      8500</f>
        <v>8500</v>
      </c>
      <c r="C18" s="6" t="s">
        <v>85</v>
      </c>
      <c r="D18" s="6">
        <f xml:space="preserve">      3850</f>
        <v>3850</v>
      </c>
    </row>
    <row r="19" spans="1:4">
      <c r="A19" s="6" t="s">
        <v>34</v>
      </c>
      <c r="B19" s="6">
        <f xml:space="preserve">      8500</f>
        <v>8500</v>
      </c>
      <c r="C19" s="6" t="s">
        <v>86</v>
      </c>
      <c r="D19" s="6">
        <f xml:space="preserve">      3500</f>
        <v>3500</v>
      </c>
    </row>
    <row r="20" spans="1:4">
      <c r="A20" s="6" t="s">
        <v>35</v>
      </c>
      <c r="B20" s="6">
        <f xml:space="preserve">     18000</f>
        <v>18000</v>
      </c>
      <c r="C20" s="6" t="s">
        <v>87</v>
      </c>
      <c r="D20" s="6">
        <f xml:space="preserve">      2800</f>
        <v>2800</v>
      </c>
    </row>
    <row r="21" spans="1:4">
      <c r="A21" s="6" t="s">
        <v>35</v>
      </c>
      <c r="B21" s="6">
        <f xml:space="preserve">     18000</f>
        <v>18000</v>
      </c>
      <c r="C21" s="6" t="s">
        <v>88</v>
      </c>
      <c r="D21" s="6">
        <f xml:space="preserve">      1800</f>
        <v>1800</v>
      </c>
    </row>
    <row r="22" spans="1:4">
      <c r="A22" s="6" t="s">
        <v>36</v>
      </c>
      <c r="B22" s="6">
        <f xml:space="preserve">     13500</f>
        <v>13500</v>
      </c>
      <c r="C22" s="6" t="s">
        <v>89</v>
      </c>
      <c r="D22" s="6">
        <f xml:space="preserve">      2700</f>
        <v>2700</v>
      </c>
    </row>
    <row r="23" spans="1:4">
      <c r="A23" s="6" t="s">
        <v>37</v>
      </c>
      <c r="B23" s="6">
        <f xml:space="preserve">     38500</f>
        <v>38500</v>
      </c>
      <c r="C23" s="6" t="s">
        <v>90</v>
      </c>
      <c r="D23" s="6">
        <f xml:space="preserve">      4200</f>
        <v>4200</v>
      </c>
    </row>
    <row r="24" spans="1:4">
      <c r="A24" s="6" t="s">
        <v>38</v>
      </c>
      <c r="B24" s="6">
        <f xml:space="preserve">     41000</f>
        <v>41000</v>
      </c>
      <c r="C24" s="6" t="s">
        <v>91</v>
      </c>
      <c r="D24" s="6">
        <f xml:space="preserve">      3000</f>
        <v>3000</v>
      </c>
    </row>
    <row r="25" spans="1:4">
      <c r="A25" s="6" t="s">
        <v>39</v>
      </c>
      <c r="B25" s="6">
        <f xml:space="preserve">     22200</f>
        <v>22200</v>
      </c>
      <c r="C25" s="6" t="s">
        <v>92</v>
      </c>
      <c r="D25" s="6">
        <f xml:space="preserve">      2000</f>
        <v>2000</v>
      </c>
    </row>
    <row r="26" spans="1:4">
      <c r="A26" s="6" t="s">
        <v>40</v>
      </c>
      <c r="B26" s="6">
        <f xml:space="preserve">     19700</f>
        <v>19700</v>
      </c>
      <c r="C26" s="6" t="s">
        <v>93</v>
      </c>
      <c r="D26" s="6">
        <f xml:space="preserve">      1450</f>
        <v>1450</v>
      </c>
    </row>
    <row r="27" spans="1:4">
      <c r="A27" s="6" t="s">
        <v>41</v>
      </c>
      <c r="B27" s="6">
        <f xml:space="preserve">      8600</f>
        <v>8600</v>
      </c>
      <c r="C27" s="6" t="s">
        <v>94</v>
      </c>
      <c r="D27" s="6">
        <f xml:space="preserve">      1750</f>
        <v>1750</v>
      </c>
    </row>
    <row r="28" spans="1:4">
      <c r="A28" s="6" t="s">
        <v>42</v>
      </c>
      <c r="B28" s="6">
        <f xml:space="preserve">      8800</f>
        <v>8800</v>
      </c>
      <c r="C28" s="6" t="s">
        <v>95</v>
      </c>
      <c r="D28" s="6">
        <f xml:space="preserve">      1000</f>
        <v>1000</v>
      </c>
    </row>
    <row r="29" spans="1:4">
      <c r="A29" s="6" t="s">
        <v>43</v>
      </c>
      <c r="B29" s="6">
        <f xml:space="preserve">      9000</f>
        <v>9000</v>
      </c>
      <c r="C29" s="6" t="s">
        <v>96</v>
      </c>
      <c r="D29" s="6">
        <f xml:space="preserve">      1700</f>
        <v>1700</v>
      </c>
    </row>
    <row r="30" spans="1:4">
      <c r="A30" s="6" t="s">
        <v>44</v>
      </c>
      <c r="B30" s="6">
        <f xml:space="preserve">       500</f>
        <v>500</v>
      </c>
      <c r="C30" s="6" t="s">
        <v>97</v>
      </c>
      <c r="D30" s="6">
        <f xml:space="preserve">      3000</f>
        <v>3000</v>
      </c>
    </row>
    <row r="31" spans="1:4">
      <c r="A31" s="6" t="s">
        <v>45</v>
      </c>
      <c r="B31" s="6">
        <f xml:space="preserve">     82000</f>
        <v>82000</v>
      </c>
      <c r="C31" s="6" t="s">
        <v>98</v>
      </c>
      <c r="D31" s="6">
        <f xml:space="preserve">      3100</f>
        <v>3100</v>
      </c>
    </row>
    <row r="32" spans="1:4">
      <c r="A32" s="6" t="s">
        <v>46</v>
      </c>
      <c r="B32" s="6">
        <f xml:space="preserve">     95000</f>
        <v>95000</v>
      </c>
      <c r="C32" s="6" t="s">
        <v>99</v>
      </c>
      <c r="D32" s="6">
        <f xml:space="preserve">      5400</f>
        <v>5400</v>
      </c>
    </row>
    <row r="33" spans="1:4">
      <c r="A33" s="6" t="s">
        <v>47</v>
      </c>
      <c r="B33" s="6">
        <f xml:space="preserve">      2350</f>
        <v>2350</v>
      </c>
      <c r="C33" s="6" t="s">
        <v>100</v>
      </c>
      <c r="D33" s="6">
        <f xml:space="preserve">      3900</f>
        <v>3900</v>
      </c>
    </row>
    <row r="34" spans="1:4">
      <c r="A34" s="6" t="s">
        <v>48</v>
      </c>
      <c r="B34" s="6">
        <f xml:space="preserve">     27000</f>
        <v>27000</v>
      </c>
      <c r="C34" s="6" t="s">
        <v>101</v>
      </c>
      <c r="D34" s="6">
        <f xml:space="preserve">      1750</f>
        <v>1750</v>
      </c>
    </row>
    <row r="35" spans="1:4">
      <c r="A35" s="6" t="s">
        <v>49</v>
      </c>
      <c r="B35" s="6">
        <f xml:space="preserve">     17200</f>
        <v>17200</v>
      </c>
      <c r="C35" s="6" t="s">
        <v>102</v>
      </c>
      <c r="D35" s="6">
        <f xml:space="preserve">      1600</f>
        <v>1600</v>
      </c>
    </row>
    <row r="36" spans="1:4">
      <c r="A36" s="6" t="s">
        <v>50</v>
      </c>
      <c r="B36" s="6">
        <f xml:space="preserve">      1250</f>
        <v>1250</v>
      </c>
      <c r="C36" s="6" t="s">
        <v>103</v>
      </c>
      <c r="D36" s="6">
        <f xml:space="preserve">      2700</f>
        <v>2700</v>
      </c>
    </row>
    <row r="37" spans="1:4">
      <c r="A37" s="6" t="s">
        <v>51</v>
      </c>
      <c r="B37" s="6">
        <f xml:space="preserve">      1400</f>
        <v>1400</v>
      </c>
      <c r="C37" s="6" t="s">
        <v>104</v>
      </c>
      <c r="D37" s="6">
        <f xml:space="preserve">      2800</f>
        <v>2800</v>
      </c>
    </row>
    <row r="38" spans="1:4">
      <c r="A38" s="6" t="s">
        <v>52</v>
      </c>
      <c r="B38" s="6">
        <f xml:space="preserve">     10100</f>
        <v>10100</v>
      </c>
      <c r="C38" s="6" t="s">
        <v>105</v>
      </c>
      <c r="D38" s="6">
        <f xml:space="preserve">      2700</f>
        <v>2700</v>
      </c>
    </row>
    <row r="39" spans="1:4">
      <c r="A39" s="6" t="s">
        <v>53</v>
      </c>
      <c r="B39" s="6">
        <f xml:space="preserve">     21900</f>
        <v>21900</v>
      </c>
      <c r="C39" s="6" t="s">
        <v>106</v>
      </c>
      <c r="D39" s="6">
        <f xml:space="preserve">     50900</f>
        <v>50900</v>
      </c>
    </row>
    <row r="40" spans="1:4">
      <c r="A40" s="6" t="s">
        <v>54</v>
      </c>
      <c r="B40" s="6">
        <f xml:space="preserve">     24000</f>
        <v>24000</v>
      </c>
      <c r="C40" s="6" t="s">
        <v>107</v>
      </c>
      <c r="D40" s="6">
        <f xml:space="preserve">     28900</f>
        <v>28900</v>
      </c>
    </row>
    <row r="41" spans="1:4">
      <c r="A41" s="6" t="s">
        <v>55</v>
      </c>
      <c r="B41" s="6">
        <f xml:space="preserve">     10100</f>
        <v>10100</v>
      </c>
      <c r="C41" s="6" t="s">
        <v>108</v>
      </c>
      <c r="D41" s="6">
        <f xml:space="preserve">     36000</f>
        <v>36000</v>
      </c>
    </row>
    <row r="42" spans="1:4">
      <c r="A42" s="6" t="s">
        <v>56</v>
      </c>
      <c r="B42" s="6">
        <f xml:space="preserve">      3400</f>
        <v>3400</v>
      </c>
      <c r="C42" s="6" t="s">
        <v>109</v>
      </c>
      <c r="D42" s="6">
        <f xml:space="preserve">      3800</f>
        <v>3800</v>
      </c>
    </row>
    <row r="43" spans="1:4">
      <c r="A43" s="6" t="s">
        <v>57</v>
      </c>
      <c r="B43" s="6">
        <f xml:space="preserve">     12800</f>
        <v>12800</v>
      </c>
      <c r="C43" s="6" t="s">
        <v>110</v>
      </c>
      <c r="D43" s="6">
        <f xml:space="preserve">      1450</f>
        <v>1450</v>
      </c>
    </row>
    <row r="44" spans="1:4">
      <c r="A44" s="6" t="s">
        <v>58</v>
      </c>
      <c r="B44" s="6">
        <f xml:space="preserve">      4000</f>
        <v>4000</v>
      </c>
      <c r="C44" s="6" t="s">
        <v>111</v>
      </c>
      <c r="D44" s="6">
        <f xml:space="preserve">      5200</f>
        <v>5200</v>
      </c>
    </row>
    <row r="45" spans="1:4">
      <c r="A45" s="6" t="s">
        <v>59</v>
      </c>
      <c r="B45" s="6">
        <f xml:space="preserve">     25200</f>
        <v>25200</v>
      </c>
      <c r="C45" s="6" t="s">
        <v>112</v>
      </c>
      <c r="D45" s="6">
        <f xml:space="preserve">     20500</f>
        <v>20500</v>
      </c>
    </row>
    <row r="46" spans="1:4">
      <c r="A46" s="6" t="s">
        <v>60</v>
      </c>
      <c r="B46" s="6">
        <f xml:space="preserve">     35000</f>
        <v>35000</v>
      </c>
      <c r="C46" s="6" t="s">
        <v>113</v>
      </c>
      <c r="D46" s="6">
        <f xml:space="preserve">     33000</f>
        <v>33000</v>
      </c>
    </row>
    <row r="47" spans="1:4">
      <c r="A47" s="6" t="s">
        <v>61</v>
      </c>
      <c r="B47" s="6">
        <f xml:space="preserve">      3800</f>
        <v>3800</v>
      </c>
      <c r="C47" s="6" t="s">
        <v>114</v>
      </c>
      <c r="D47" s="6">
        <f xml:space="preserve">     33000</f>
        <v>33000</v>
      </c>
    </row>
    <row r="48" spans="1:4">
      <c r="A48" s="6" t="s">
        <v>62</v>
      </c>
      <c r="B48" s="6">
        <f xml:space="preserve">      1600</f>
        <v>1600</v>
      </c>
      <c r="C48" s="6" t="s">
        <v>115</v>
      </c>
      <c r="D48" s="6">
        <f xml:space="preserve">     33000</f>
        <v>33000</v>
      </c>
    </row>
    <row r="49" spans="1:4">
      <c r="A49" s="6" t="s">
        <v>63</v>
      </c>
      <c r="B49" s="6">
        <f xml:space="preserve">      2700</f>
        <v>2700</v>
      </c>
      <c r="C49" s="6" t="s">
        <v>116</v>
      </c>
      <c r="D49" s="6">
        <f xml:space="preserve">      3500</f>
        <v>3500</v>
      </c>
    </row>
    <row r="50" spans="1:4">
      <c r="A50" s="6" t="s">
        <v>64</v>
      </c>
      <c r="B50" s="6">
        <f xml:space="preserve">      2700</f>
        <v>2700</v>
      </c>
      <c r="C50" s="6" t="s">
        <v>117</v>
      </c>
      <c r="D50" s="6">
        <f xml:space="preserve">     33100</f>
        <v>33100</v>
      </c>
    </row>
    <row r="51" spans="1:4">
      <c r="A51" s="6" t="s">
        <v>65</v>
      </c>
      <c r="B51" s="6">
        <f xml:space="preserve">      4000</f>
        <v>4000</v>
      </c>
      <c r="C51" s="6" t="s">
        <v>118</v>
      </c>
      <c r="D51" s="6">
        <f xml:space="preserve">      1850</f>
        <v>1850</v>
      </c>
    </row>
    <row r="52" spans="1:4">
      <c r="A52" s="6" t="s">
        <v>66</v>
      </c>
      <c r="B52" s="6">
        <f xml:space="preserve">      8800</f>
        <v>8800</v>
      </c>
      <c r="C52" s="6" t="s">
        <v>119</v>
      </c>
      <c r="D52" s="6">
        <f xml:space="preserve">     19000</f>
        <v>19000</v>
      </c>
    </row>
    <row r="53" spans="1:4">
      <c r="A53" s="6" t="s">
        <v>67</v>
      </c>
      <c r="B53" s="6">
        <f xml:space="preserve">      3800</f>
        <v>3800</v>
      </c>
      <c r="C53" s="6" t="s">
        <v>120</v>
      </c>
      <c r="D53" s="6">
        <f xml:space="preserve">     25700</f>
        <v>25700</v>
      </c>
    </row>
    <row r="54" spans="1:4">
      <c r="A54" s="6" t="s">
        <v>68</v>
      </c>
      <c r="B54" s="6">
        <f xml:space="preserve">      3500</f>
        <v>3500</v>
      </c>
      <c r="C54" s="6" t="s">
        <v>121</v>
      </c>
      <c r="D54" s="6">
        <f xml:space="preserve">     45000</f>
        <v>45000</v>
      </c>
    </row>
    <row r="55" spans="1:4">
      <c r="A55" s="6" t="s">
        <v>69</v>
      </c>
      <c r="B55" s="6">
        <f xml:space="preserve">      4200</f>
        <v>4200</v>
      </c>
      <c r="C55" s="6" t="s">
        <v>122</v>
      </c>
      <c r="D55" s="6">
        <f xml:space="preserve">      2200</f>
        <v>2200</v>
      </c>
    </row>
    <row r="56" spans="1:4">
      <c r="A56" s="6" t="s">
        <v>70</v>
      </c>
      <c r="B56" s="6">
        <f xml:space="preserve">      1800</f>
        <v>1800</v>
      </c>
      <c r="C56" s="6" t="s">
        <v>123</v>
      </c>
      <c r="D56" s="6">
        <f xml:space="preserve">      4900</f>
        <v>4900</v>
      </c>
    </row>
    <row r="57" spans="1:4">
      <c r="A57" s="6" t="s">
        <v>71</v>
      </c>
      <c r="B57" s="6">
        <f xml:space="preserve">      2500</f>
        <v>2500</v>
      </c>
      <c r="C57" s="6" t="s">
        <v>123</v>
      </c>
      <c r="D57" s="6">
        <f xml:space="preserve">      4900</f>
        <v>4900</v>
      </c>
    </row>
    <row r="58" spans="1:4">
      <c r="A58" s="6" t="s">
        <v>129</v>
      </c>
      <c r="B58" s="6">
        <f xml:space="preserve">     36000</f>
        <v>36000</v>
      </c>
      <c r="C58" s="6" t="s">
        <v>124</v>
      </c>
      <c r="D58" s="6">
        <f xml:space="preserve">     21800</f>
        <v>21800</v>
      </c>
    </row>
    <row r="59" spans="1:4">
      <c r="A59" s="6" t="s">
        <v>130</v>
      </c>
      <c r="B59" s="6">
        <f xml:space="preserve">     41500</f>
        <v>41500</v>
      </c>
      <c r="C59" s="6" t="s">
        <v>125</v>
      </c>
      <c r="D59" s="6">
        <f xml:space="preserve">     29000</f>
        <v>29000</v>
      </c>
    </row>
    <row r="60" spans="1:4">
      <c r="A60" s="6" t="s">
        <v>131</v>
      </c>
      <c r="B60" s="6">
        <f xml:space="preserve">      2800</f>
        <v>2800</v>
      </c>
      <c r="C60" s="6" t="s">
        <v>126</v>
      </c>
      <c r="D60" s="6">
        <f xml:space="preserve">      5500</f>
        <v>5500</v>
      </c>
    </row>
    <row r="61" spans="1:4">
      <c r="A61" s="6" t="s">
        <v>132</v>
      </c>
      <c r="B61" s="6">
        <f xml:space="preserve">      3100</f>
        <v>3100</v>
      </c>
      <c r="C61" s="6" t="s">
        <v>127</v>
      </c>
      <c r="D61" s="6">
        <f xml:space="preserve">     30000</f>
        <v>30000</v>
      </c>
    </row>
    <row r="62" spans="1:4">
      <c r="A62" s="6" t="s">
        <v>133</v>
      </c>
      <c r="B62" s="6">
        <f xml:space="preserve">      1150</f>
        <v>1150</v>
      </c>
      <c r="C62" s="6" t="s">
        <v>128</v>
      </c>
      <c r="D62" s="6">
        <f xml:space="preserve">     93000</f>
        <v>93000</v>
      </c>
    </row>
    <row r="63" spans="1:4">
      <c r="A63" s="6" t="s">
        <v>134</v>
      </c>
      <c r="B63" s="6">
        <f xml:space="preserve">      2000</f>
        <v>2000</v>
      </c>
      <c r="C63" s="6" t="s">
        <v>184</v>
      </c>
      <c r="D63" s="6">
        <f xml:space="preserve">      2000</f>
        <v>2000</v>
      </c>
    </row>
    <row r="64" spans="1:4">
      <c r="A64" s="6" t="s">
        <v>135</v>
      </c>
      <c r="B64" s="6">
        <f xml:space="preserve">       800</f>
        <v>800</v>
      </c>
      <c r="C64" s="6" t="s">
        <v>185</v>
      </c>
      <c r="D64" s="6">
        <f xml:space="preserve">      1600</f>
        <v>1600</v>
      </c>
    </row>
    <row r="65" spans="1:4">
      <c r="A65" s="6" t="s">
        <v>136</v>
      </c>
      <c r="B65" s="6">
        <f xml:space="preserve">       750</f>
        <v>750</v>
      </c>
      <c r="C65" s="6" t="s">
        <v>186</v>
      </c>
      <c r="D65" s="6">
        <f xml:space="preserve">     13000</f>
        <v>13000</v>
      </c>
    </row>
    <row r="66" spans="1:4">
      <c r="A66" s="6" t="s">
        <v>137</v>
      </c>
      <c r="B66" s="6">
        <f xml:space="preserve">       125</f>
        <v>125</v>
      </c>
      <c r="C66" s="6" t="s">
        <v>187</v>
      </c>
      <c r="D66" s="6">
        <f xml:space="preserve">      6600</f>
        <v>6600</v>
      </c>
    </row>
    <row r="67" spans="1:4">
      <c r="A67" s="6" t="s">
        <v>138</v>
      </c>
      <c r="B67" s="6">
        <f xml:space="preserve">      1000</f>
        <v>1000</v>
      </c>
      <c r="C67" s="6" t="s">
        <v>187</v>
      </c>
      <c r="D67" s="6">
        <f xml:space="preserve">      6000</f>
        <v>6000</v>
      </c>
    </row>
    <row r="68" spans="1:4">
      <c r="A68" s="6" t="s">
        <v>139</v>
      </c>
      <c r="B68" s="6">
        <f xml:space="preserve">      1000</f>
        <v>1000</v>
      </c>
      <c r="C68" s="6" t="s">
        <v>188</v>
      </c>
      <c r="D68" s="6">
        <f xml:space="preserve">      5700</f>
        <v>5700</v>
      </c>
    </row>
    <row r="69" spans="1:4">
      <c r="A69" s="6" t="s">
        <v>140</v>
      </c>
      <c r="B69" s="6">
        <f xml:space="preserve">     11800</f>
        <v>11800</v>
      </c>
      <c r="C69" s="6" t="s">
        <v>189</v>
      </c>
      <c r="D69" s="6">
        <f xml:space="preserve">      7400</f>
        <v>7400</v>
      </c>
    </row>
    <row r="70" spans="1:4">
      <c r="A70" s="6" t="s">
        <v>141</v>
      </c>
      <c r="B70" s="6">
        <f xml:space="preserve">     51500</f>
        <v>51500</v>
      </c>
      <c r="C70" s="6" t="s">
        <v>190</v>
      </c>
      <c r="D70" s="6">
        <f xml:space="preserve">      6400</f>
        <v>6400</v>
      </c>
    </row>
    <row r="71" spans="1:4">
      <c r="A71" s="6" t="s">
        <v>142</v>
      </c>
      <c r="B71" s="6">
        <f xml:space="preserve">     43000</f>
        <v>43000</v>
      </c>
      <c r="C71" s="6" t="s">
        <v>191</v>
      </c>
      <c r="D71" s="6">
        <f xml:space="preserve">      3500</f>
        <v>3500</v>
      </c>
    </row>
    <row r="72" spans="1:4">
      <c r="A72" s="6" t="s">
        <v>143</v>
      </c>
      <c r="B72" s="6">
        <f xml:space="preserve">      4100</f>
        <v>4100</v>
      </c>
      <c r="C72" s="6" t="s">
        <v>192</v>
      </c>
      <c r="D72" s="6">
        <f xml:space="preserve">     20500</f>
        <v>20500</v>
      </c>
    </row>
    <row r="73" spans="1:4">
      <c r="A73" s="6" t="s">
        <v>144</v>
      </c>
      <c r="B73" s="6">
        <f xml:space="preserve">     22300</f>
        <v>22300</v>
      </c>
      <c r="C73" s="6" t="s">
        <v>193</v>
      </c>
      <c r="D73" s="6">
        <f xml:space="preserve">     21000</f>
        <v>21000</v>
      </c>
    </row>
    <row r="74" spans="1:4">
      <c r="A74" s="6" t="s">
        <v>144</v>
      </c>
      <c r="B74" s="6">
        <f xml:space="preserve">     24300</f>
        <v>24300</v>
      </c>
      <c r="C74" s="6" t="s">
        <v>194</v>
      </c>
      <c r="D74" s="6">
        <f xml:space="preserve">     22500</f>
        <v>22500</v>
      </c>
    </row>
    <row r="75" spans="1:4">
      <c r="A75" s="6" t="s">
        <v>145</v>
      </c>
      <c r="B75" s="6">
        <f xml:space="preserve">     30000</f>
        <v>30000</v>
      </c>
      <c r="C75" s="6" t="s">
        <v>195</v>
      </c>
      <c r="D75" s="6">
        <f xml:space="preserve">     24700</f>
        <v>24700</v>
      </c>
    </row>
    <row r="76" spans="1:4">
      <c r="A76" s="6" t="s">
        <v>146</v>
      </c>
      <c r="B76" s="6">
        <f xml:space="preserve">     39500</f>
        <v>39500</v>
      </c>
      <c r="C76" s="6" t="s">
        <v>196</v>
      </c>
      <c r="D76" s="6">
        <f xml:space="preserve">     32700</f>
        <v>32700</v>
      </c>
    </row>
    <row r="77" spans="1:4">
      <c r="A77" s="6" t="s">
        <v>147</v>
      </c>
      <c r="B77" s="6">
        <f xml:space="preserve">     49300</f>
        <v>49300</v>
      </c>
      <c r="C77" s="6" t="s">
        <v>197</v>
      </c>
      <c r="D77" s="6">
        <f xml:space="preserve">     36100</f>
        <v>36100</v>
      </c>
    </row>
    <row r="78" spans="1:4">
      <c r="A78" s="6" t="s">
        <v>148</v>
      </c>
      <c r="B78" s="6">
        <f xml:space="preserve">      6500</f>
        <v>6500</v>
      </c>
      <c r="C78" s="6" t="s">
        <v>198</v>
      </c>
      <c r="D78" s="6">
        <f xml:space="preserve">     39000</f>
        <v>39000</v>
      </c>
    </row>
    <row r="79" spans="1:4">
      <c r="A79" s="6" t="s">
        <v>149</v>
      </c>
      <c r="B79" s="6">
        <f xml:space="preserve">      5600</f>
        <v>5600</v>
      </c>
      <c r="C79" s="6" t="s">
        <v>199</v>
      </c>
      <c r="D79" s="6">
        <f xml:space="preserve">      3000</f>
        <v>3000</v>
      </c>
    </row>
    <row r="80" spans="1:4">
      <c r="A80" s="6" t="s">
        <v>150</v>
      </c>
      <c r="B80" s="6">
        <f xml:space="preserve">      5700</f>
        <v>5700</v>
      </c>
      <c r="C80" s="6" t="s">
        <v>200</v>
      </c>
      <c r="D80" s="6">
        <f xml:space="preserve">      1300</f>
        <v>1300</v>
      </c>
    </row>
    <row r="81" spans="1:4">
      <c r="A81" s="6" t="s">
        <v>151</v>
      </c>
      <c r="B81" s="6">
        <f xml:space="preserve">      6300</f>
        <v>6300</v>
      </c>
      <c r="C81" s="6" t="s">
        <v>201</v>
      </c>
      <c r="D81" s="6">
        <f xml:space="preserve">     13000</f>
        <v>13000</v>
      </c>
    </row>
    <row r="82" spans="1:4">
      <c r="A82" s="6" t="s">
        <v>152</v>
      </c>
      <c r="B82" s="6">
        <f xml:space="preserve">     59600</f>
        <v>59600</v>
      </c>
      <c r="C82" s="6" t="s">
        <v>202</v>
      </c>
      <c r="D82" s="6">
        <f xml:space="preserve">     13000</f>
        <v>13000</v>
      </c>
    </row>
    <row r="83" spans="1:4">
      <c r="A83" s="6" t="s">
        <v>153</v>
      </c>
      <c r="B83" s="6">
        <f xml:space="preserve">      2000</f>
        <v>2000</v>
      </c>
      <c r="C83" s="6" t="s">
        <v>203</v>
      </c>
      <c r="D83" s="6">
        <f xml:space="preserve">     40800</f>
        <v>40800</v>
      </c>
    </row>
    <row r="84" spans="1:4">
      <c r="A84" s="6" t="s">
        <v>154</v>
      </c>
      <c r="B84" s="6">
        <f xml:space="preserve">      1900</f>
        <v>1900</v>
      </c>
      <c r="C84" s="6" t="s">
        <v>204</v>
      </c>
      <c r="D84" s="6">
        <f xml:space="preserve">     16000</f>
        <v>16000</v>
      </c>
    </row>
    <row r="85" spans="1:4">
      <c r="A85" s="6" t="s">
        <v>155</v>
      </c>
      <c r="B85" s="6">
        <f xml:space="preserve">      2950</f>
        <v>2950</v>
      </c>
      <c r="C85" s="6" t="s">
        <v>205</v>
      </c>
      <c r="D85" s="6">
        <f xml:space="preserve">     43000</f>
        <v>43000</v>
      </c>
    </row>
    <row r="86" spans="1:4">
      <c r="A86" s="6" t="s">
        <v>156</v>
      </c>
      <c r="B86" s="6">
        <f xml:space="preserve">      5900</f>
        <v>5900</v>
      </c>
      <c r="C86" s="6" t="s">
        <v>206</v>
      </c>
      <c r="D86" s="6">
        <f xml:space="preserve">       500</f>
        <v>500</v>
      </c>
    </row>
    <row r="87" spans="1:4">
      <c r="A87" s="6" t="s">
        <v>157</v>
      </c>
      <c r="B87" s="6">
        <f xml:space="preserve">      5000</f>
        <v>5000</v>
      </c>
      <c r="C87" s="6" t="s">
        <v>207</v>
      </c>
      <c r="D87" s="6">
        <f xml:space="preserve">       900</f>
        <v>900</v>
      </c>
    </row>
    <row r="88" spans="1:4">
      <c r="A88" s="6" t="s">
        <v>158</v>
      </c>
      <c r="B88" s="6">
        <f xml:space="preserve">      5500</f>
        <v>5500</v>
      </c>
      <c r="C88" s="6" t="s">
        <v>207</v>
      </c>
      <c r="D88" s="6">
        <f xml:space="preserve">       800</f>
        <v>800</v>
      </c>
    </row>
    <row r="89" spans="1:4">
      <c r="A89" s="6" t="s">
        <v>159</v>
      </c>
      <c r="B89" s="6">
        <f xml:space="preserve">       900</f>
        <v>900</v>
      </c>
      <c r="C89" s="6" t="s">
        <v>208</v>
      </c>
      <c r="D89" s="6">
        <f xml:space="preserve">      5000</f>
        <v>5000</v>
      </c>
    </row>
    <row r="90" spans="1:4">
      <c r="A90" s="6" t="s">
        <v>160</v>
      </c>
      <c r="B90" s="6">
        <f xml:space="preserve">     48500</f>
        <v>48500</v>
      </c>
      <c r="C90" s="6" t="s">
        <v>209</v>
      </c>
      <c r="D90" s="6">
        <f xml:space="preserve">     12800</f>
        <v>12800</v>
      </c>
    </row>
    <row r="91" spans="1:4">
      <c r="A91" s="6" t="s">
        <v>161</v>
      </c>
      <c r="B91" s="6">
        <f xml:space="preserve">     23000</f>
        <v>23000</v>
      </c>
      <c r="C91" s="6" t="s">
        <v>210</v>
      </c>
      <c r="D91" s="6">
        <f xml:space="preserve">       850</f>
        <v>850</v>
      </c>
    </row>
    <row r="92" spans="1:4">
      <c r="A92" s="6" t="s">
        <v>162</v>
      </c>
      <c r="B92" s="6">
        <f xml:space="preserve">     23400</f>
        <v>23400</v>
      </c>
      <c r="C92" s="6" t="s">
        <v>210</v>
      </c>
      <c r="D92" s="6">
        <f xml:space="preserve">       820</f>
        <v>820</v>
      </c>
    </row>
    <row r="93" spans="1:4">
      <c r="A93" s="6" t="s">
        <v>163</v>
      </c>
      <c r="B93" s="6">
        <f xml:space="preserve">     14300</f>
        <v>14300</v>
      </c>
      <c r="C93" s="6" t="s">
        <v>211</v>
      </c>
      <c r="D93" s="6">
        <f xml:space="preserve">       450</f>
        <v>450</v>
      </c>
    </row>
    <row r="94" spans="1:4">
      <c r="A94" s="6" t="s">
        <v>163</v>
      </c>
      <c r="B94" s="6">
        <f xml:space="preserve">     14300</f>
        <v>14300</v>
      </c>
      <c r="C94" s="6" t="s">
        <v>212</v>
      </c>
      <c r="D94" s="6">
        <f xml:space="preserve">     15500</f>
        <v>15500</v>
      </c>
    </row>
    <row r="95" spans="1:4">
      <c r="A95" s="6" t="s">
        <v>164</v>
      </c>
      <c r="B95" s="6">
        <f xml:space="preserve">     12000</f>
        <v>12000</v>
      </c>
      <c r="C95" s="6" t="s">
        <v>212</v>
      </c>
      <c r="D95" s="6">
        <f xml:space="preserve">     14500</f>
        <v>14500</v>
      </c>
    </row>
    <row r="96" spans="1:4">
      <c r="A96" s="6" t="s">
        <v>165</v>
      </c>
      <c r="B96" s="6">
        <f xml:space="preserve">     17000</f>
        <v>17000</v>
      </c>
      <c r="C96" s="6" t="s">
        <v>213</v>
      </c>
      <c r="D96" s="6">
        <f xml:space="preserve">     65500</f>
        <v>65500</v>
      </c>
    </row>
    <row r="97" spans="1:4">
      <c r="A97" s="6" t="s">
        <v>166</v>
      </c>
      <c r="B97" s="6">
        <f xml:space="preserve">      1100</f>
        <v>1100</v>
      </c>
      <c r="C97" s="6" t="s">
        <v>213</v>
      </c>
      <c r="D97" s="6">
        <f xml:space="preserve">     65300</f>
        <v>65300</v>
      </c>
    </row>
    <row r="98" spans="1:4">
      <c r="A98" s="6" t="s">
        <v>167</v>
      </c>
      <c r="B98" s="6">
        <f xml:space="preserve">      2200</f>
        <v>2200</v>
      </c>
      <c r="C98" s="6" t="s">
        <v>214</v>
      </c>
      <c r="D98" s="6">
        <f xml:space="preserve">      1100</f>
        <v>1100</v>
      </c>
    </row>
    <row r="99" spans="1:4">
      <c r="A99" s="6" t="s">
        <v>168</v>
      </c>
      <c r="B99" s="6">
        <f xml:space="preserve">     42800</f>
        <v>42800</v>
      </c>
      <c r="C99" s="6" t="s">
        <v>214</v>
      </c>
      <c r="D99" s="6">
        <f xml:space="preserve">      1100</f>
        <v>1100</v>
      </c>
    </row>
    <row r="100" spans="1:4">
      <c r="A100" s="6" t="s">
        <v>169</v>
      </c>
      <c r="B100" s="6">
        <f xml:space="preserve">     37500</f>
        <v>37500</v>
      </c>
      <c r="C100" s="6" t="s">
        <v>215</v>
      </c>
      <c r="D100" s="6">
        <f xml:space="preserve">     46700</f>
        <v>46700</v>
      </c>
    </row>
    <row r="101" spans="1:4">
      <c r="A101" s="6" t="s">
        <v>170</v>
      </c>
      <c r="B101" s="6">
        <f xml:space="preserve">     35500</f>
        <v>35500</v>
      </c>
      <c r="C101" s="6" t="s">
        <v>216</v>
      </c>
      <c r="D101" s="6">
        <f xml:space="preserve">     88300</f>
        <v>88300</v>
      </c>
    </row>
    <row r="102" spans="1:4">
      <c r="A102" s="6" t="s">
        <v>171</v>
      </c>
      <c r="B102" s="6">
        <f xml:space="preserve">     17100</f>
        <v>17100</v>
      </c>
      <c r="C102" s="6" t="s">
        <v>217</v>
      </c>
      <c r="D102" s="6">
        <f xml:space="preserve">     96000</f>
        <v>96000</v>
      </c>
    </row>
    <row r="103" spans="1:4">
      <c r="A103" s="6" t="s">
        <v>172</v>
      </c>
      <c r="B103" s="6">
        <f xml:space="preserve">     12000</f>
        <v>12000</v>
      </c>
      <c r="C103" s="6" t="s">
        <v>218</v>
      </c>
      <c r="D103" s="6">
        <f xml:space="preserve">     81300</f>
        <v>81300</v>
      </c>
    </row>
    <row r="104" spans="1:4">
      <c r="A104" s="6" t="s">
        <v>173</v>
      </c>
      <c r="B104" s="6">
        <f xml:space="preserve">    142000</f>
        <v>142000</v>
      </c>
      <c r="C104" s="6" t="s">
        <v>219</v>
      </c>
      <c r="D104" s="6">
        <f xml:space="preserve">     61000</f>
        <v>61000</v>
      </c>
    </row>
    <row r="105" spans="1:4">
      <c r="A105" s="6" t="s">
        <v>174</v>
      </c>
      <c r="B105" s="6">
        <f xml:space="preserve">     16500</f>
        <v>16500</v>
      </c>
      <c r="C105" s="6" t="s">
        <v>220</v>
      </c>
      <c r="D105" s="6">
        <f xml:space="preserve">     48400</f>
        <v>48400</v>
      </c>
    </row>
    <row r="106" spans="1:4">
      <c r="A106" s="6" t="s">
        <v>175</v>
      </c>
      <c r="B106" s="6">
        <f xml:space="preserve">     39300</f>
        <v>39300</v>
      </c>
      <c r="C106" s="6" t="s">
        <v>221</v>
      </c>
      <c r="D106" s="6">
        <f xml:space="preserve">     40000</f>
        <v>40000</v>
      </c>
    </row>
    <row r="107" spans="1:4">
      <c r="A107" s="6" t="s">
        <v>176</v>
      </c>
      <c r="B107" s="6">
        <f xml:space="preserve">     22500</f>
        <v>22500</v>
      </c>
      <c r="C107" s="6" t="s">
        <v>222</v>
      </c>
      <c r="D107" s="6">
        <f xml:space="preserve">     40700</f>
        <v>40700</v>
      </c>
    </row>
    <row r="108" spans="1:4">
      <c r="A108" s="6" t="s">
        <v>177</v>
      </c>
      <c r="B108" s="6">
        <f xml:space="preserve">     82000</f>
        <v>82000</v>
      </c>
      <c r="C108" s="6" t="s">
        <v>223</v>
      </c>
      <c r="D108" s="6">
        <f xml:space="preserve">     56000</f>
        <v>56000</v>
      </c>
    </row>
    <row r="109" spans="1:4">
      <c r="A109" s="6" t="s">
        <v>178</v>
      </c>
      <c r="B109" s="6">
        <f xml:space="preserve">     72200</f>
        <v>72200</v>
      </c>
      <c r="C109" s="6" t="s">
        <v>224</v>
      </c>
      <c r="D109" s="6">
        <f xml:space="preserve">     30500</f>
        <v>30500</v>
      </c>
    </row>
    <row r="110" spans="1:4">
      <c r="A110" s="6" t="s">
        <v>179</v>
      </c>
      <c r="B110" s="6">
        <f xml:space="preserve">    209000</f>
        <v>209000</v>
      </c>
      <c r="C110" s="6" t="s">
        <v>225</v>
      </c>
      <c r="D110" s="6">
        <f xml:space="preserve">     48200</f>
        <v>48200</v>
      </c>
    </row>
    <row r="111" spans="1:4">
      <c r="A111" s="6" t="s">
        <v>179</v>
      </c>
      <c r="B111" s="6">
        <f xml:space="preserve">    206000</f>
        <v>206000</v>
      </c>
      <c r="C111" s="6" t="s">
        <v>226</v>
      </c>
      <c r="D111" s="6">
        <f xml:space="preserve">     13600</f>
        <v>13600</v>
      </c>
    </row>
    <row r="112" spans="1:4">
      <c r="A112" s="6" t="s">
        <v>180</v>
      </c>
      <c r="B112" s="6">
        <f xml:space="preserve">    114500</f>
        <v>114500</v>
      </c>
      <c r="C112" s="6" t="s">
        <v>227</v>
      </c>
      <c r="D112" s="6">
        <f xml:space="preserve">     68500</f>
        <v>68500</v>
      </c>
    </row>
    <row r="113" spans="1:4">
      <c r="A113" s="6" t="s">
        <v>180</v>
      </c>
      <c r="B113" s="6">
        <f xml:space="preserve">    115500</f>
        <v>115500</v>
      </c>
      <c r="C113" s="6" t="s">
        <v>228</v>
      </c>
      <c r="D113" s="6">
        <f xml:space="preserve">     61000</f>
        <v>61000</v>
      </c>
    </row>
    <row r="114" spans="1:4">
      <c r="A114" s="6" t="s">
        <v>181</v>
      </c>
      <c r="B114" s="6">
        <f xml:space="preserve">     62000</f>
        <v>62000</v>
      </c>
      <c r="C114" s="6" t="s">
        <v>229</v>
      </c>
      <c r="D114" s="6">
        <f xml:space="preserve">     39500</f>
        <v>39500</v>
      </c>
    </row>
    <row r="115" spans="1:4">
      <c r="A115" s="6" t="s">
        <v>182</v>
      </c>
      <c r="B115" s="6">
        <f xml:space="preserve">     37900</f>
        <v>37900</v>
      </c>
      <c r="C115" s="6" t="s">
        <v>230</v>
      </c>
      <c r="D115" s="6">
        <f xml:space="preserve">     19100</f>
        <v>19100</v>
      </c>
    </row>
    <row r="116" spans="1:4">
      <c r="A116" s="6" t="s">
        <v>183</v>
      </c>
      <c r="B116" s="6">
        <f xml:space="preserve">     27200</f>
        <v>27200</v>
      </c>
      <c r="C116" s="6" t="s">
        <v>231</v>
      </c>
      <c r="D116" s="6">
        <f xml:space="preserve">     44600</f>
        <v>44600</v>
      </c>
    </row>
    <row r="117" spans="1:4">
      <c r="A117" s="6" t="s">
        <v>236</v>
      </c>
      <c r="B117" s="6">
        <f xml:space="preserve">     28200</f>
        <v>28200</v>
      </c>
      <c r="C117" s="6" t="s">
        <v>232</v>
      </c>
      <c r="D117" s="6">
        <f xml:space="preserve">     16600</f>
        <v>16600</v>
      </c>
    </row>
    <row r="118" spans="1:4">
      <c r="A118" s="6" t="s">
        <v>236</v>
      </c>
      <c r="B118" s="6">
        <f xml:space="preserve">     28300</f>
        <v>28300</v>
      </c>
      <c r="C118" s="6" t="s">
        <v>233</v>
      </c>
      <c r="D118" s="6">
        <f xml:space="preserve">     12000</f>
        <v>12000</v>
      </c>
    </row>
    <row r="119" spans="1:4">
      <c r="A119" s="6" t="s">
        <v>237</v>
      </c>
      <c r="B119" s="6">
        <f xml:space="preserve">      1800</f>
        <v>1800</v>
      </c>
      <c r="C119" s="6" t="s">
        <v>234</v>
      </c>
      <c r="D119" s="6">
        <f xml:space="preserve">     67500</f>
        <v>67500</v>
      </c>
    </row>
    <row r="120" spans="1:4">
      <c r="A120" s="6" t="s">
        <v>238</v>
      </c>
      <c r="B120" s="6">
        <f xml:space="preserve">      4200</f>
        <v>4200</v>
      </c>
      <c r="C120" s="6" t="s">
        <v>235</v>
      </c>
      <c r="D120" s="6">
        <f xml:space="preserve">     36100</f>
        <v>36100</v>
      </c>
    </row>
    <row r="121" spans="1:4">
      <c r="A121" s="6" t="s">
        <v>239</v>
      </c>
      <c r="B121" s="6">
        <f xml:space="preserve">      2900</f>
        <v>2900</v>
      </c>
      <c r="C121" s="6" t="s">
        <v>235</v>
      </c>
      <c r="D121" s="6">
        <f xml:space="preserve">     36100</f>
        <v>36100</v>
      </c>
    </row>
    <row r="122" spans="1:4">
      <c r="A122" s="6" t="s">
        <v>240</v>
      </c>
      <c r="B122" s="6">
        <f xml:space="preserve">      2200</f>
        <v>2200</v>
      </c>
      <c r="C122" s="6" t="s">
        <v>289</v>
      </c>
      <c r="D122" s="6">
        <f xml:space="preserve">       950</f>
        <v>950</v>
      </c>
    </row>
    <row r="123" spans="1:4">
      <c r="A123" s="6" t="s">
        <v>241</v>
      </c>
      <c r="B123" s="6">
        <f xml:space="preserve">      4600</f>
        <v>4600</v>
      </c>
      <c r="C123" s="6" t="s">
        <v>290</v>
      </c>
      <c r="D123" s="6">
        <f xml:space="preserve">      3400</f>
        <v>3400</v>
      </c>
    </row>
    <row r="124" spans="1:4">
      <c r="A124" s="6" t="s">
        <v>242</v>
      </c>
      <c r="B124" s="6">
        <f xml:space="preserve">     10600</f>
        <v>10600</v>
      </c>
      <c r="C124" s="6" t="s">
        <v>291</v>
      </c>
      <c r="D124" s="6">
        <f xml:space="preserve">      3400</f>
        <v>3400</v>
      </c>
    </row>
    <row r="125" spans="1:4">
      <c r="A125" s="6" t="s">
        <v>243</v>
      </c>
      <c r="B125" s="6">
        <f xml:space="preserve">      8300</f>
        <v>8300</v>
      </c>
      <c r="C125" s="6" t="s">
        <v>292</v>
      </c>
      <c r="D125" s="6">
        <f xml:space="preserve">      6000</f>
        <v>6000</v>
      </c>
    </row>
    <row r="126" spans="1:4">
      <c r="A126" s="6" t="s">
        <v>244</v>
      </c>
      <c r="B126" s="6">
        <f xml:space="preserve">      5000</f>
        <v>5000</v>
      </c>
      <c r="C126" s="6" t="s">
        <v>293</v>
      </c>
      <c r="D126" s="6">
        <f xml:space="preserve">      2000</f>
        <v>2000</v>
      </c>
    </row>
    <row r="127" spans="1:4">
      <c r="A127" s="6" t="s">
        <v>245</v>
      </c>
      <c r="B127" s="6">
        <f xml:space="preserve">     42000</f>
        <v>42000</v>
      </c>
      <c r="C127" s="6" t="s">
        <v>293</v>
      </c>
      <c r="D127" s="6">
        <f xml:space="preserve">      2000</f>
        <v>2000</v>
      </c>
    </row>
    <row r="128" spans="1:4">
      <c r="A128" s="6" t="s">
        <v>246</v>
      </c>
      <c r="B128" s="6">
        <f xml:space="preserve">     26800</f>
        <v>26800</v>
      </c>
      <c r="C128" s="6" t="s">
        <v>294</v>
      </c>
      <c r="D128" s="6">
        <f xml:space="preserve">      2900</f>
        <v>2900</v>
      </c>
    </row>
    <row r="129" spans="1:4">
      <c r="A129" s="6" t="s">
        <v>247</v>
      </c>
      <c r="B129" s="6">
        <f xml:space="preserve">      2600</f>
        <v>2600</v>
      </c>
      <c r="C129" s="6" t="s">
        <v>295</v>
      </c>
      <c r="D129" s="6">
        <f xml:space="preserve">      2200</f>
        <v>2200</v>
      </c>
    </row>
    <row r="130" spans="1:4">
      <c r="A130" s="6" t="s">
        <v>248</v>
      </c>
      <c r="B130" s="6">
        <f xml:space="preserve">      2400</f>
        <v>2400</v>
      </c>
      <c r="C130" s="6" t="s">
        <v>296</v>
      </c>
      <c r="D130" s="6">
        <f xml:space="preserve">      4000</f>
        <v>4000</v>
      </c>
    </row>
    <row r="131" spans="1:4">
      <c r="A131" s="6" t="s">
        <v>248</v>
      </c>
      <c r="B131" s="6">
        <f xml:space="preserve">      2400</f>
        <v>2400</v>
      </c>
      <c r="C131" s="6" t="s">
        <v>297</v>
      </c>
      <c r="D131" s="6">
        <f xml:space="preserve">      2800</f>
        <v>2800</v>
      </c>
    </row>
    <row r="132" spans="1:4">
      <c r="A132" s="6" t="s">
        <v>249</v>
      </c>
      <c r="B132" s="6">
        <f xml:space="preserve">      3600</f>
        <v>3600</v>
      </c>
      <c r="C132" s="6" t="s">
        <v>298</v>
      </c>
      <c r="D132" s="6">
        <f xml:space="preserve">      3000</f>
        <v>3000</v>
      </c>
    </row>
    <row r="133" spans="1:4">
      <c r="A133" s="6" t="s">
        <v>250</v>
      </c>
      <c r="B133" s="6">
        <f xml:space="preserve">     20800</f>
        <v>20800</v>
      </c>
      <c r="C133" s="6" t="s">
        <v>299</v>
      </c>
      <c r="D133" s="6">
        <f xml:space="preserve">     49000</f>
        <v>49000</v>
      </c>
    </row>
    <row r="134" spans="1:4">
      <c r="A134" s="6" t="s">
        <v>251</v>
      </c>
      <c r="B134" s="6">
        <f xml:space="preserve">     22500</f>
        <v>22500</v>
      </c>
      <c r="C134" s="6" t="s">
        <v>300</v>
      </c>
      <c r="D134" s="6">
        <f xml:space="preserve">     42800</f>
        <v>42800</v>
      </c>
    </row>
    <row r="135" spans="1:4">
      <c r="A135" s="6" t="s">
        <v>252</v>
      </c>
      <c r="B135" s="6">
        <f xml:space="preserve">     18100</f>
        <v>18100</v>
      </c>
      <c r="C135" s="6" t="s">
        <v>301</v>
      </c>
      <c r="D135" s="6">
        <f xml:space="preserve">     37500</f>
        <v>37500</v>
      </c>
    </row>
    <row r="136" spans="1:4">
      <c r="A136" s="6" t="s">
        <v>253</v>
      </c>
      <c r="B136" s="6">
        <f xml:space="preserve">      2500</f>
        <v>2500</v>
      </c>
      <c r="C136" s="6" t="s">
        <v>302</v>
      </c>
      <c r="D136" s="6">
        <f xml:space="preserve">     23200</f>
        <v>23200</v>
      </c>
    </row>
    <row r="137" spans="1:4">
      <c r="A137" s="6" t="s">
        <v>253</v>
      </c>
      <c r="B137" s="6">
        <f xml:space="preserve">      2350</f>
        <v>2350</v>
      </c>
      <c r="C137" s="6" t="s">
        <v>303</v>
      </c>
      <c r="D137" s="6">
        <f xml:space="preserve">     55000</f>
        <v>55000</v>
      </c>
    </row>
    <row r="138" spans="1:4">
      <c r="A138" s="6" t="s">
        <v>254</v>
      </c>
      <c r="B138" s="6">
        <f xml:space="preserve">    220000</f>
        <v>220000</v>
      </c>
      <c r="C138" s="6" t="s">
        <v>304</v>
      </c>
      <c r="D138" s="6">
        <f xml:space="preserve">    126000</f>
        <v>126000</v>
      </c>
    </row>
    <row r="139" spans="1:4">
      <c r="A139" s="6" t="s">
        <v>255</v>
      </c>
      <c r="B139" s="6">
        <f xml:space="preserve">     84900</f>
        <v>84900</v>
      </c>
      <c r="C139" s="6" t="s">
        <v>304</v>
      </c>
      <c r="D139" s="6">
        <f xml:space="preserve">    126000</f>
        <v>126000</v>
      </c>
    </row>
    <row r="140" spans="1:4">
      <c r="A140" s="6" t="s">
        <v>256</v>
      </c>
      <c r="B140" s="6">
        <f xml:space="preserve">     31100</f>
        <v>31100</v>
      </c>
      <c r="C140" s="6" t="s">
        <v>305</v>
      </c>
      <c r="D140" s="6">
        <f xml:space="preserve">     64100</f>
        <v>64100</v>
      </c>
    </row>
    <row r="141" spans="1:4">
      <c r="A141" s="6" t="s">
        <v>257</v>
      </c>
      <c r="B141" s="6">
        <f xml:space="preserve">      1900</f>
        <v>1900</v>
      </c>
      <c r="C141" s="6" t="s">
        <v>306</v>
      </c>
      <c r="D141" s="6">
        <f xml:space="preserve">    141800</f>
        <v>141800</v>
      </c>
    </row>
    <row r="142" spans="1:4">
      <c r="A142" s="6" t="s">
        <v>257</v>
      </c>
      <c r="B142" s="6">
        <f xml:space="preserve">      1900</f>
        <v>1900</v>
      </c>
      <c r="C142" s="6" t="s">
        <v>307</v>
      </c>
      <c r="D142" s="6">
        <f xml:space="preserve">      2300</f>
        <v>2300</v>
      </c>
    </row>
    <row r="143" spans="1:4">
      <c r="A143" s="6" t="s">
        <v>258</v>
      </c>
      <c r="B143" s="6">
        <f xml:space="preserve">     40700</f>
        <v>40700</v>
      </c>
      <c r="C143" s="6" t="s">
        <v>308</v>
      </c>
      <c r="D143" s="6">
        <f xml:space="preserve">      3300</f>
        <v>3300</v>
      </c>
    </row>
    <row r="144" spans="1:4">
      <c r="A144" s="6" t="s">
        <v>259</v>
      </c>
      <c r="B144" s="6">
        <f xml:space="preserve">      4000</f>
        <v>4000</v>
      </c>
      <c r="C144" s="6" t="s">
        <v>309</v>
      </c>
      <c r="D144" s="6">
        <f xml:space="preserve">     13000</f>
        <v>13000</v>
      </c>
    </row>
    <row r="145" spans="1:4">
      <c r="A145" s="6" t="s">
        <v>260</v>
      </c>
      <c r="B145" s="6">
        <f xml:space="preserve">     18500</f>
        <v>18500</v>
      </c>
      <c r="C145" s="6" t="s">
        <v>310</v>
      </c>
      <c r="D145" s="6">
        <f xml:space="preserve">     33200</f>
        <v>33200</v>
      </c>
    </row>
    <row r="146" spans="1:4">
      <c r="A146" s="6" t="s">
        <v>261</v>
      </c>
      <c r="B146" s="6">
        <f xml:space="preserve">     11000</f>
        <v>11000</v>
      </c>
      <c r="C146" s="6" t="s">
        <v>311</v>
      </c>
      <c r="D146" s="6">
        <f xml:space="preserve">     28400</f>
        <v>28400</v>
      </c>
    </row>
    <row r="147" spans="1:4">
      <c r="A147" s="6" t="s">
        <v>262</v>
      </c>
      <c r="B147" s="6">
        <f xml:space="preserve">     40700</f>
        <v>40700</v>
      </c>
      <c r="C147" s="6" t="s">
        <v>312</v>
      </c>
      <c r="D147" s="6">
        <f xml:space="preserve">     53500</f>
        <v>53500</v>
      </c>
    </row>
    <row r="148" spans="1:4">
      <c r="A148" s="6" t="s">
        <v>263</v>
      </c>
      <c r="B148" s="6">
        <f xml:space="preserve">     29500</f>
        <v>29500</v>
      </c>
      <c r="C148" s="6" t="s">
        <v>313</v>
      </c>
      <c r="D148" s="6">
        <f xml:space="preserve">      6200</f>
        <v>6200</v>
      </c>
    </row>
    <row r="149" spans="1:4">
      <c r="A149" s="6" t="s">
        <v>264</v>
      </c>
      <c r="B149" s="6">
        <f xml:space="preserve">     40000</f>
        <v>40000</v>
      </c>
      <c r="C149" s="6" t="s">
        <v>314</v>
      </c>
      <c r="D149" s="6">
        <f xml:space="preserve">     27500</f>
        <v>27500</v>
      </c>
    </row>
    <row r="150" spans="1:4">
      <c r="A150" s="6" t="s">
        <v>1231</v>
      </c>
      <c r="B150" s="6">
        <f xml:space="preserve">    118000</f>
        <v>118000</v>
      </c>
      <c r="C150" s="6" t="s">
        <v>315</v>
      </c>
      <c r="D150" s="6">
        <f xml:space="preserve">      5000</f>
        <v>5000</v>
      </c>
    </row>
    <row r="151" spans="1:4">
      <c r="A151" s="6" t="s">
        <v>265</v>
      </c>
      <c r="B151" s="6">
        <f xml:space="preserve">      3900</f>
        <v>3900</v>
      </c>
      <c r="C151" s="6" t="s">
        <v>316</v>
      </c>
      <c r="D151" s="6">
        <f xml:space="preserve">      2000</f>
        <v>2000</v>
      </c>
    </row>
    <row r="152" spans="1:4">
      <c r="A152" s="6" t="s">
        <v>266</v>
      </c>
      <c r="B152" s="6">
        <f xml:space="preserve">      5500</f>
        <v>5500</v>
      </c>
      <c r="C152" s="6" t="s">
        <v>317</v>
      </c>
      <c r="D152" s="6">
        <f xml:space="preserve">     63000</f>
        <v>63000</v>
      </c>
    </row>
    <row r="153" spans="1:4">
      <c r="A153" s="6" t="s">
        <v>267</v>
      </c>
      <c r="B153" s="6">
        <f xml:space="preserve">     12800</f>
        <v>12800</v>
      </c>
      <c r="C153" s="6" t="s">
        <v>318</v>
      </c>
      <c r="D153" s="6">
        <f xml:space="preserve">     15800</f>
        <v>15800</v>
      </c>
    </row>
    <row r="154" spans="1:4">
      <c r="A154" s="6" t="s">
        <v>268</v>
      </c>
      <c r="B154" s="6">
        <f xml:space="preserve">    316000</f>
        <v>316000</v>
      </c>
      <c r="C154" s="6" t="s">
        <v>319</v>
      </c>
      <c r="D154" s="6">
        <f xml:space="preserve">     27000</f>
        <v>27000</v>
      </c>
    </row>
    <row r="155" spans="1:4">
      <c r="A155" s="6" t="s">
        <v>269</v>
      </c>
      <c r="B155" s="6">
        <f xml:space="preserve">     25600</f>
        <v>25600</v>
      </c>
      <c r="C155" s="6" t="s">
        <v>320</v>
      </c>
      <c r="D155" s="6">
        <f xml:space="preserve">     22200</f>
        <v>22200</v>
      </c>
    </row>
    <row r="156" spans="1:4">
      <c r="A156" s="6" t="s">
        <v>270</v>
      </c>
      <c r="B156" s="6">
        <f xml:space="preserve">     25700</f>
        <v>25700</v>
      </c>
      <c r="C156" s="6" t="s">
        <v>321</v>
      </c>
      <c r="D156" s="6">
        <f xml:space="preserve">      4000</f>
        <v>4000</v>
      </c>
    </row>
    <row r="157" spans="1:4">
      <c r="A157" s="6" t="s">
        <v>271</v>
      </c>
      <c r="B157" s="6">
        <f xml:space="preserve">     26100</f>
        <v>26100</v>
      </c>
      <c r="C157" s="6" t="s">
        <v>322</v>
      </c>
      <c r="D157" s="6">
        <f xml:space="preserve">      7800</f>
        <v>7800</v>
      </c>
    </row>
    <row r="158" spans="1:4">
      <c r="A158" s="6" t="s">
        <v>272</v>
      </c>
      <c r="B158" s="6">
        <f xml:space="preserve">     26100</f>
        <v>26100</v>
      </c>
      <c r="C158" s="6" t="s">
        <v>323</v>
      </c>
      <c r="D158" s="6">
        <f xml:space="preserve">     21600</f>
        <v>21600</v>
      </c>
    </row>
    <row r="159" spans="1:4">
      <c r="A159" s="6" t="s">
        <v>273</v>
      </c>
      <c r="B159" s="6">
        <f xml:space="preserve">     26100</f>
        <v>26100</v>
      </c>
      <c r="C159" s="6" t="s">
        <v>324</v>
      </c>
      <c r="D159" s="6">
        <f xml:space="preserve">     74500</f>
        <v>74500</v>
      </c>
    </row>
    <row r="160" spans="1:4">
      <c r="A160" s="6" t="s">
        <v>274</v>
      </c>
      <c r="B160" s="6">
        <f xml:space="preserve">     23800</f>
        <v>23800</v>
      </c>
      <c r="C160" s="6" t="s">
        <v>325</v>
      </c>
      <c r="D160" s="6">
        <f xml:space="preserve">     48600</f>
        <v>48600</v>
      </c>
    </row>
    <row r="161" spans="1:4">
      <c r="A161" s="6" t="s">
        <v>275</v>
      </c>
      <c r="B161" s="6">
        <f xml:space="preserve">     30000</f>
        <v>30000</v>
      </c>
      <c r="C161" s="6" t="s">
        <v>325</v>
      </c>
      <c r="D161" s="6">
        <f xml:space="preserve">     48500</f>
        <v>48500</v>
      </c>
    </row>
    <row r="162" spans="1:4">
      <c r="A162" s="6" t="s">
        <v>276</v>
      </c>
      <c r="B162" s="6">
        <f xml:space="preserve">      6500</f>
        <v>6500</v>
      </c>
      <c r="C162" s="6" t="s">
        <v>326</v>
      </c>
      <c r="D162" s="6">
        <f xml:space="preserve">     50200</f>
        <v>50200</v>
      </c>
    </row>
    <row r="163" spans="1:4">
      <c r="A163" s="6" t="s">
        <v>277</v>
      </c>
      <c r="B163" s="6">
        <f xml:space="preserve">      4500</f>
        <v>4500</v>
      </c>
      <c r="C163" s="6" t="s">
        <v>327</v>
      </c>
      <c r="D163" s="6">
        <f xml:space="preserve">      3000</f>
        <v>3000</v>
      </c>
    </row>
    <row r="164" spans="1:4">
      <c r="A164" s="6" t="s">
        <v>278</v>
      </c>
      <c r="B164" s="6">
        <f xml:space="preserve">     46300</f>
        <v>46300</v>
      </c>
      <c r="C164" s="6" t="s">
        <v>328</v>
      </c>
      <c r="D164" s="6">
        <f xml:space="preserve">      1350</f>
        <v>1350</v>
      </c>
    </row>
    <row r="165" spans="1:4">
      <c r="A165" s="6" t="s">
        <v>279</v>
      </c>
      <c r="B165" s="6">
        <f xml:space="preserve">      2600</f>
        <v>2600</v>
      </c>
      <c r="C165" s="6" t="s">
        <v>329</v>
      </c>
      <c r="D165" s="6">
        <f xml:space="preserve">      1500</f>
        <v>1500</v>
      </c>
    </row>
    <row r="166" spans="1:4">
      <c r="A166" s="6" t="s">
        <v>280</v>
      </c>
      <c r="B166" s="6">
        <f xml:space="preserve">      2600</f>
        <v>2600</v>
      </c>
      <c r="C166" s="6" t="s">
        <v>330</v>
      </c>
      <c r="D166" s="6">
        <f xml:space="preserve">      1700</f>
        <v>1700</v>
      </c>
    </row>
    <row r="167" spans="1:4">
      <c r="A167" s="6" t="s">
        <v>281</v>
      </c>
      <c r="B167" s="6">
        <f xml:space="preserve">      2400</f>
        <v>2400</v>
      </c>
      <c r="C167" s="6" t="s">
        <v>331</v>
      </c>
      <c r="D167" s="6">
        <f xml:space="preserve">      1500</f>
        <v>1500</v>
      </c>
    </row>
    <row r="168" spans="1:4">
      <c r="A168" s="6" t="s">
        <v>282</v>
      </c>
      <c r="B168" s="6">
        <f xml:space="preserve">      2600</f>
        <v>2600</v>
      </c>
      <c r="C168" s="6" t="s">
        <v>332</v>
      </c>
      <c r="D168" s="6">
        <f xml:space="preserve">      6900</f>
        <v>6900</v>
      </c>
    </row>
    <row r="169" spans="1:4">
      <c r="A169" s="6" t="s">
        <v>283</v>
      </c>
      <c r="B169" s="6">
        <f xml:space="preserve">     55400</f>
        <v>55400</v>
      </c>
      <c r="C169" s="6" t="s">
        <v>333</v>
      </c>
      <c r="D169" s="6">
        <f xml:space="preserve">      1700</f>
        <v>1700</v>
      </c>
    </row>
    <row r="170" spans="1:4">
      <c r="A170" s="6" t="s">
        <v>284</v>
      </c>
      <c r="B170" s="6">
        <f xml:space="preserve">      8500</f>
        <v>8500</v>
      </c>
      <c r="C170" s="6" t="s">
        <v>334</v>
      </c>
      <c r="D170" s="6">
        <f xml:space="preserve">     35000</f>
        <v>35000</v>
      </c>
    </row>
    <row r="171" spans="1:4">
      <c r="A171" s="6" t="s">
        <v>284</v>
      </c>
      <c r="B171" s="6">
        <f xml:space="preserve">      8500</f>
        <v>8500</v>
      </c>
      <c r="C171" s="6" t="s">
        <v>335</v>
      </c>
      <c r="D171" s="6">
        <f xml:space="preserve">     91500</f>
        <v>91500</v>
      </c>
    </row>
    <row r="172" spans="1:4">
      <c r="A172" s="6" t="s">
        <v>285</v>
      </c>
      <c r="B172" s="6">
        <f xml:space="preserve">     11600</f>
        <v>11600</v>
      </c>
      <c r="C172" s="6" t="s">
        <v>336</v>
      </c>
      <c r="D172" s="6">
        <f xml:space="preserve">     68500</f>
        <v>68500</v>
      </c>
    </row>
    <row r="173" spans="1:4">
      <c r="A173" s="6" t="s">
        <v>286</v>
      </c>
      <c r="B173" s="6">
        <f xml:space="preserve">     11200</f>
        <v>11200</v>
      </c>
      <c r="C173" s="6" t="s">
        <v>337</v>
      </c>
      <c r="D173" s="6">
        <f xml:space="preserve">     27000</f>
        <v>27000</v>
      </c>
    </row>
    <row r="174" spans="1:4">
      <c r="A174" s="6" t="s">
        <v>287</v>
      </c>
      <c r="B174" s="6">
        <f xml:space="preserve">      2400</f>
        <v>2400</v>
      </c>
      <c r="C174" s="6" t="s">
        <v>338</v>
      </c>
      <c r="D174" s="6">
        <f xml:space="preserve">     59900</f>
        <v>59900</v>
      </c>
    </row>
    <row r="175" spans="1:4">
      <c r="A175" s="6" t="s">
        <v>288</v>
      </c>
      <c r="B175" s="6">
        <f xml:space="preserve">      4100</f>
        <v>4100</v>
      </c>
      <c r="C175" s="6" t="s">
        <v>339</v>
      </c>
      <c r="D175" s="6">
        <f xml:space="preserve">     28800</f>
        <v>28800</v>
      </c>
    </row>
    <row r="176" spans="1:4">
      <c r="A176" s="6" t="s">
        <v>345</v>
      </c>
      <c r="B176" s="6">
        <f xml:space="preserve">     28500</f>
        <v>28500</v>
      </c>
      <c r="C176" s="6" t="s">
        <v>340</v>
      </c>
      <c r="D176" s="6">
        <f xml:space="preserve">     35500</f>
        <v>35500</v>
      </c>
    </row>
    <row r="177" spans="1:4">
      <c r="A177" s="6" t="s">
        <v>346</v>
      </c>
      <c r="B177" s="6">
        <f xml:space="preserve">      4900</f>
        <v>4900</v>
      </c>
      <c r="C177" s="6" t="s">
        <v>341</v>
      </c>
      <c r="D177" s="6">
        <f xml:space="preserve">     44000</f>
        <v>44000</v>
      </c>
    </row>
    <row r="178" spans="1:4">
      <c r="A178" s="6" t="s">
        <v>347</v>
      </c>
      <c r="B178" s="6">
        <f xml:space="preserve">     11000</f>
        <v>11000</v>
      </c>
      <c r="C178" s="6" t="s">
        <v>342</v>
      </c>
      <c r="D178" s="6">
        <f xml:space="preserve">     28600</f>
        <v>28600</v>
      </c>
    </row>
    <row r="179" spans="1:4">
      <c r="A179" s="6" t="s">
        <v>348</v>
      </c>
      <c r="B179" s="6">
        <f xml:space="preserve">     30500</f>
        <v>30500</v>
      </c>
      <c r="C179" s="6" t="s">
        <v>343</v>
      </c>
      <c r="D179" s="6">
        <f xml:space="preserve">     35700</f>
        <v>35700</v>
      </c>
    </row>
    <row r="180" spans="1:4">
      <c r="A180" s="6" t="s">
        <v>349</v>
      </c>
      <c r="B180" s="6">
        <f xml:space="preserve">      7500</f>
        <v>7500</v>
      </c>
      <c r="C180" s="6" t="s">
        <v>344</v>
      </c>
      <c r="D180" s="6">
        <f xml:space="preserve">      2000</f>
        <v>2000</v>
      </c>
    </row>
    <row r="181" spans="1:4">
      <c r="A181" s="6" t="s">
        <v>350</v>
      </c>
      <c r="B181" s="6">
        <f xml:space="preserve">      7500</f>
        <v>7500</v>
      </c>
      <c r="C181" s="6" t="s">
        <v>401</v>
      </c>
      <c r="D181" s="6">
        <f xml:space="preserve">     20100</f>
        <v>20100</v>
      </c>
    </row>
    <row r="182" spans="1:4">
      <c r="A182" s="6" t="s">
        <v>351</v>
      </c>
      <c r="B182" s="6">
        <f xml:space="preserve">     32300</f>
        <v>32300</v>
      </c>
      <c r="C182" s="6" t="s">
        <v>402</v>
      </c>
      <c r="D182" s="6">
        <f xml:space="preserve">     15100</f>
        <v>15100</v>
      </c>
    </row>
    <row r="183" spans="1:4">
      <c r="A183" s="6" t="s">
        <v>352</v>
      </c>
      <c r="B183" s="6">
        <f xml:space="preserve">      5800</f>
        <v>5800</v>
      </c>
      <c r="C183" s="6" t="s">
        <v>403</v>
      </c>
      <c r="D183" s="6">
        <f xml:space="preserve">      5300</f>
        <v>5300</v>
      </c>
    </row>
    <row r="184" spans="1:4">
      <c r="A184" s="6" t="s">
        <v>353</v>
      </c>
      <c r="B184" s="6">
        <f xml:space="preserve">      2600</f>
        <v>2600</v>
      </c>
      <c r="C184" s="6" t="s">
        <v>404</v>
      </c>
      <c r="D184" s="6">
        <f xml:space="preserve">      5500</f>
        <v>5500</v>
      </c>
    </row>
    <row r="185" spans="1:4">
      <c r="A185" s="6" t="s">
        <v>354</v>
      </c>
      <c r="B185" s="6">
        <f xml:space="preserve">      2700</f>
        <v>2700</v>
      </c>
      <c r="C185" s="6" t="s">
        <v>405</v>
      </c>
      <c r="D185" s="6">
        <f xml:space="preserve">     33000</f>
        <v>33000</v>
      </c>
    </row>
    <row r="186" spans="1:4">
      <c r="A186" s="6" t="s">
        <v>355</v>
      </c>
      <c r="B186" s="6">
        <f xml:space="preserve">      2900</f>
        <v>2900</v>
      </c>
      <c r="C186" s="6" t="s">
        <v>406</v>
      </c>
      <c r="D186" s="6">
        <f xml:space="preserve">     26500</f>
        <v>26500</v>
      </c>
    </row>
    <row r="187" spans="1:4">
      <c r="A187" s="6" t="s">
        <v>355</v>
      </c>
      <c r="B187" s="6">
        <f xml:space="preserve">      2950</f>
        <v>2950</v>
      </c>
      <c r="C187" s="6" t="s">
        <v>407</v>
      </c>
      <c r="D187" s="6">
        <f xml:space="preserve">     10300</f>
        <v>10300</v>
      </c>
    </row>
    <row r="188" spans="1:4">
      <c r="A188" s="6" t="s">
        <v>356</v>
      </c>
      <c r="B188" s="6">
        <f xml:space="preserve">      1700</f>
        <v>1700</v>
      </c>
      <c r="C188" s="6" t="s">
        <v>407</v>
      </c>
      <c r="D188" s="6">
        <f xml:space="preserve">     11000</f>
        <v>11000</v>
      </c>
    </row>
    <row r="189" spans="1:4">
      <c r="A189" s="6" t="s">
        <v>356</v>
      </c>
      <c r="B189" s="6">
        <f xml:space="preserve">      1700</f>
        <v>1700</v>
      </c>
      <c r="C189" s="6" t="s">
        <v>408</v>
      </c>
      <c r="D189" s="6">
        <f xml:space="preserve">     32000</f>
        <v>32000</v>
      </c>
    </row>
    <row r="190" spans="1:4">
      <c r="A190" s="6" t="s">
        <v>357</v>
      </c>
      <c r="B190" s="6">
        <f xml:space="preserve">     42800</f>
        <v>42800</v>
      </c>
      <c r="C190" s="6" t="s">
        <v>409</v>
      </c>
      <c r="D190" s="6">
        <f xml:space="preserve">     42800</f>
        <v>42800</v>
      </c>
    </row>
    <row r="191" spans="1:4">
      <c r="A191" s="6" t="s">
        <v>358</v>
      </c>
      <c r="B191" s="6">
        <f xml:space="preserve">     21500</f>
        <v>21500</v>
      </c>
      <c r="C191" s="6" t="s">
        <v>410</v>
      </c>
      <c r="D191" s="6">
        <f xml:space="preserve">     42300</f>
        <v>42300</v>
      </c>
    </row>
    <row r="192" spans="1:4">
      <c r="A192" s="6" t="s">
        <v>359</v>
      </c>
      <c r="B192" s="6">
        <f xml:space="preserve">     40000</f>
        <v>40000</v>
      </c>
      <c r="C192" s="6" t="s">
        <v>411</v>
      </c>
      <c r="D192" s="6">
        <f xml:space="preserve">     63400</f>
        <v>63400</v>
      </c>
    </row>
    <row r="193" spans="1:4">
      <c r="A193" s="6" t="s">
        <v>360</v>
      </c>
      <c r="B193" s="6">
        <f xml:space="preserve">     37400</f>
        <v>37400</v>
      </c>
      <c r="C193" s="6" t="s">
        <v>412</v>
      </c>
      <c r="D193" s="6">
        <f xml:space="preserve">     78200</f>
        <v>78200</v>
      </c>
    </row>
    <row r="194" spans="1:4">
      <c r="A194" s="6" t="s">
        <v>361</v>
      </c>
      <c r="B194" s="6">
        <f xml:space="preserve">     31500</f>
        <v>31500</v>
      </c>
      <c r="C194" s="6" t="s">
        <v>413</v>
      </c>
      <c r="D194" s="6">
        <f xml:space="preserve">     10000</f>
        <v>10000</v>
      </c>
    </row>
    <row r="195" spans="1:4">
      <c r="A195" s="6" t="s">
        <v>362</v>
      </c>
      <c r="B195" s="6">
        <f xml:space="preserve">      3400</f>
        <v>3400</v>
      </c>
      <c r="C195" s="6" t="s">
        <v>414</v>
      </c>
      <c r="D195" s="6">
        <f xml:space="preserve">     26000</f>
        <v>26000</v>
      </c>
    </row>
    <row r="196" spans="1:4">
      <c r="A196" s="6" t="s">
        <v>363</v>
      </c>
      <c r="B196" s="6">
        <f xml:space="preserve">      4600</f>
        <v>4600</v>
      </c>
      <c r="C196" s="6" t="s">
        <v>414</v>
      </c>
      <c r="D196" s="6">
        <f xml:space="preserve">     26800</f>
        <v>26800</v>
      </c>
    </row>
    <row r="197" spans="1:4">
      <c r="A197" s="6" t="s">
        <v>364</v>
      </c>
      <c r="B197" s="6">
        <f xml:space="preserve">     54600</f>
        <v>54600</v>
      </c>
      <c r="C197" s="6" t="s">
        <v>415</v>
      </c>
      <c r="D197" s="6">
        <f xml:space="preserve">      4800</f>
        <v>4800</v>
      </c>
    </row>
    <row r="198" spans="1:4">
      <c r="A198" s="6" t="s">
        <v>365</v>
      </c>
      <c r="B198" s="6">
        <f xml:space="preserve">     39500</f>
        <v>39500</v>
      </c>
      <c r="C198" s="6" t="s">
        <v>416</v>
      </c>
      <c r="D198" s="6">
        <f xml:space="preserve">      4400</f>
        <v>4400</v>
      </c>
    </row>
    <row r="199" spans="1:4">
      <c r="A199" s="6" t="s">
        <v>365</v>
      </c>
      <c r="B199" s="6">
        <f xml:space="preserve">     37000</f>
        <v>37000</v>
      </c>
      <c r="C199" s="6" t="s">
        <v>417</v>
      </c>
      <c r="D199" s="6">
        <f xml:space="preserve">      6000</f>
        <v>6000</v>
      </c>
    </row>
    <row r="200" spans="1:4">
      <c r="A200" s="6" t="s">
        <v>366</v>
      </c>
      <c r="B200" s="6">
        <f xml:space="preserve">     38000</f>
        <v>38000</v>
      </c>
      <c r="C200" s="6" t="s">
        <v>418</v>
      </c>
      <c r="D200" s="6">
        <f xml:space="preserve">      7400</f>
        <v>7400</v>
      </c>
    </row>
    <row r="201" spans="1:4">
      <c r="A201" s="6" t="s">
        <v>367</v>
      </c>
      <c r="B201" s="6">
        <f xml:space="preserve">     12000</f>
        <v>12000</v>
      </c>
      <c r="C201" s="6" t="s">
        <v>419</v>
      </c>
      <c r="D201" s="6">
        <f xml:space="preserve">     11500</f>
        <v>11500</v>
      </c>
    </row>
    <row r="202" spans="1:4">
      <c r="A202" s="6" t="s">
        <v>368</v>
      </c>
      <c r="B202" s="6">
        <f xml:space="preserve">     12000</f>
        <v>12000</v>
      </c>
      <c r="C202" s="6" t="s">
        <v>420</v>
      </c>
      <c r="D202" s="6">
        <f xml:space="preserve">     11500</f>
        <v>11500</v>
      </c>
    </row>
    <row r="203" spans="1:4">
      <c r="A203" s="6" t="s">
        <v>369</v>
      </c>
      <c r="B203" s="6">
        <f xml:space="preserve">     12000</f>
        <v>12000</v>
      </c>
      <c r="C203" s="6" t="s">
        <v>421</v>
      </c>
      <c r="D203" s="6">
        <f xml:space="preserve">     11500</f>
        <v>11500</v>
      </c>
    </row>
    <row r="204" spans="1:4">
      <c r="A204" s="6" t="s">
        <v>370</v>
      </c>
      <c r="B204" s="6">
        <f xml:space="preserve">     25500</f>
        <v>25500</v>
      </c>
      <c r="C204" s="6" t="s">
        <v>422</v>
      </c>
      <c r="D204" s="6">
        <f xml:space="preserve">     16800</f>
        <v>16800</v>
      </c>
    </row>
    <row r="205" spans="1:4">
      <c r="A205" s="6" t="s">
        <v>371</v>
      </c>
      <c r="B205" s="6">
        <f xml:space="preserve">     12500</f>
        <v>12500</v>
      </c>
      <c r="C205" s="6" t="s">
        <v>422</v>
      </c>
      <c r="D205" s="6">
        <f xml:space="preserve">     16800</f>
        <v>16800</v>
      </c>
    </row>
    <row r="206" spans="1:4">
      <c r="A206" s="6" t="s">
        <v>372</v>
      </c>
      <c r="B206" s="6">
        <f xml:space="preserve">     11300</f>
        <v>11300</v>
      </c>
      <c r="C206" s="6" t="s">
        <v>423</v>
      </c>
      <c r="D206" s="6">
        <f xml:space="preserve">     15800</f>
        <v>15800</v>
      </c>
    </row>
    <row r="207" spans="1:4">
      <c r="A207" s="6" t="s">
        <v>373</v>
      </c>
      <c r="B207" s="6">
        <f xml:space="preserve">     45000</f>
        <v>45000</v>
      </c>
      <c r="C207" s="6" t="s">
        <v>424</v>
      </c>
      <c r="D207" s="6">
        <f xml:space="preserve">     12000</f>
        <v>12000</v>
      </c>
    </row>
    <row r="208" spans="1:4">
      <c r="A208" s="6" t="s">
        <v>374</v>
      </c>
      <c r="B208" s="6">
        <f xml:space="preserve">     38500</f>
        <v>38500</v>
      </c>
      <c r="C208" s="6" t="s">
        <v>425</v>
      </c>
      <c r="D208" s="6">
        <f xml:space="preserve">     15000</f>
        <v>15000</v>
      </c>
    </row>
    <row r="209" spans="1:4">
      <c r="A209" s="6" t="s">
        <v>375</v>
      </c>
      <c r="B209" s="6">
        <f xml:space="preserve">     38500</f>
        <v>38500</v>
      </c>
      <c r="C209" s="6" t="s">
        <v>426</v>
      </c>
      <c r="D209" s="6">
        <f xml:space="preserve">     28500</f>
        <v>28500</v>
      </c>
    </row>
    <row r="210" spans="1:4">
      <c r="A210" s="6" t="s">
        <v>376</v>
      </c>
      <c r="B210" s="6">
        <f xml:space="preserve">     42000</f>
        <v>42000</v>
      </c>
      <c r="C210" s="6" t="s">
        <v>427</v>
      </c>
      <c r="D210" s="6">
        <f xml:space="preserve">      1100</f>
        <v>1100</v>
      </c>
    </row>
    <row r="211" spans="1:4">
      <c r="A211" s="6" t="s">
        <v>377</v>
      </c>
      <c r="B211" s="6">
        <f xml:space="preserve">     20000</f>
        <v>20000</v>
      </c>
      <c r="C211" s="6" t="s">
        <v>428</v>
      </c>
      <c r="D211" s="6">
        <f xml:space="preserve">      2600</f>
        <v>2600</v>
      </c>
    </row>
    <row r="212" spans="1:4">
      <c r="A212" s="6" t="s">
        <v>378</v>
      </c>
      <c r="B212" s="6">
        <f xml:space="preserve">     85500</f>
        <v>85500</v>
      </c>
      <c r="C212" s="6" t="s">
        <v>429</v>
      </c>
      <c r="D212" s="6">
        <f xml:space="preserve">      1700</f>
        <v>1700</v>
      </c>
    </row>
    <row r="213" spans="1:4">
      <c r="A213" s="6" t="s">
        <v>379</v>
      </c>
      <c r="B213" s="6">
        <f xml:space="preserve">     45000</f>
        <v>45000</v>
      </c>
      <c r="C213" s="6" t="s">
        <v>430</v>
      </c>
      <c r="D213" s="6">
        <f xml:space="preserve">      1850</f>
        <v>1850</v>
      </c>
    </row>
    <row r="214" spans="1:4">
      <c r="A214" s="6" t="s">
        <v>380</v>
      </c>
      <c r="B214" s="6">
        <f xml:space="preserve">     42300</f>
        <v>42300</v>
      </c>
      <c r="C214" s="6" t="s">
        <v>431</v>
      </c>
      <c r="D214" s="6">
        <f xml:space="preserve">     10000</f>
        <v>10000</v>
      </c>
    </row>
    <row r="215" spans="1:4">
      <c r="A215" s="6" t="s">
        <v>381</v>
      </c>
      <c r="B215" s="6">
        <f xml:space="preserve">    122500</f>
        <v>122500</v>
      </c>
      <c r="C215" s="6" t="s">
        <v>432</v>
      </c>
      <c r="D215" s="6">
        <f xml:space="preserve">     27000</f>
        <v>27000</v>
      </c>
    </row>
    <row r="216" spans="1:4">
      <c r="A216" s="6" t="s">
        <v>382</v>
      </c>
      <c r="B216" s="6">
        <f xml:space="preserve">     38500</f>
        <v>38500</v>
      </c>
      <c r="C216" s="6" t="s">
        <v>433</v>
      </c>
      <c r="D216" s="6">
        <f xml:space="preserve">     12800</f>
        <v>12800</v>
      </c>
    </row>
    <row r="217" spans="1:4">
      <c r="A217" s="6" t="s">
        <v>383</v>
      </c>
      <c r="B217" s="6">
        <f xml:space="preserve">      9100</f>
        <v>9100</v>
      </c>
      <c r="C217" s="6" t="s">
        <v>434</v>
      </c>
      <c r="D217" s="6">
        <f xml:space="preserve">     29600</f>
        <v>29600</v>
      </c>
    </row>
    <row r="218" spans="1:4">
      <c r="A218" s="6" t="s">
        <v>384</v>
      </c>
      <c r="B218" s="6">
        <f xml:space="preserve">      8900</f>
        <v>8900</v>
      </c>
      <c r="C218" s="6" t="s">
        <v>435</v>
      </c>
      <c r="D218" s="6">
        <f xml:space="preserve">     23000</f>
        <v>23000</v>
      </c>
    </row>
    <row r="219" spans="1:4">
      <c r="A219" s="6" t="s">
        <v>385</v>
      </c>
      <c r="B219" s="6">
        <f xml:space="preserve">      3000</f>
        <v>3000</v>
      </c>
      <c r="C219" s="6" t="s">
        <v>436</v>
      </c>
      <c r="D219" s="6">
        <f xml:space="preserve">     40000</f>
        <v>40000</v>
      </c>
    </row>
    <row r="220" spans="1:4">
      <c r="A220" s="6" t="s">
        <v>386</v>
      </c>
      <c r="B220" s="6">
        <f xml:space="preserve">      1300</f>
        <v>1300</v>
      </c>
      <c r="C220" s="6" t="s">
        <v>437</v>
      </c>
      <c r="D220" s="6">
        <f xml:space="preserve">     43000</f>
        <v>43000</v>
      </c>
    </row>
    <row r="221" spans="1:4">
      <c r="A221" s="6" t="s">
        <v>387</v>
      </c>
      <c r="B221" s="6">
        <f xml:space="preserve">     14500</f>
        <v>14500</v>
      </c>
      <c r="C221" s="6" t="s">
        <v>438</v>
      </c>
      <c r="D221" s="6">
        <f xml:space="preserve">     74000</f>
        <v>74000</v>
      </c>
    </row>
    <row r="222" spans="1:4">
      <c r="A222" s="6" t="s">
        <v>388</v>
      </c>
      <c r="B222" s="6">
        <f xml:space="preserve">     13500</f>
        <v>13500</v>
      </c>
      <c r="C222" s="6" t="s">
        <v>439</v>
      </c>
      <c r="D222" s="6">
        <f xml:space="preserve">     34500</f>
        <v>34500</v>
      </c>
    </row>
    <row r="223" spans="1:4">
      <c r="A223" s="6" t="s">
        <v>389</v>
      </c>
      <c r="B223" s="6">
        <f xml:space="preserve">      7000</f>
        <v>7000</v>
      </c>
      <c r="C223" s="6" t="s">
        <v>440</v>
      </c>
      <c r="D223" s="6">
        <f xml:space="preserve">     22600</f>
        <v>22600</v>
      </c>
    </row>
    <row r="224" spans="1:4">
      <c r="A224" s="6" t="s">
        <v>390</v>
      </c>
      <c r="B224" s="6">
        <f xml:space="preserve">      8000</f>
        <v>8000</v>
      </c>
      <c r="C224" s="6" t="s">
        <v>441</v>
      </c>
      <c r="D224" s="6">
        <f xml:space="preserve">      2700</f>
        <v>2700</v>
      </c>
    </row>
    <row r="225" spans="1:4">
      <c r="A225" s="6" t="s">
        <v>391</v>
      </c>
      <c r="B225" s="6">
        <f xml:space="preserve">      7900</f>
        <v>7900</v>
      </c>
      <c r="C225" s="6" t="s">
        <v>442</v>
      </c>
      <c r="D225" s="6">
        <f xml:space="preserve">      2400</f>
        <v>2400</v>
      </c>
    </row>
    <row r="226" spans="1:4">
      <c r="A226" s="6" t="s">
        <v>392</v>
      </c>
      <c r="B226" s="6">
        <f xml:space="preserve">     29200</f>
        <v>29200</v>
      </c>
      <c r="C226" s="6" t="s">
        <v>443</v>
      </c>
      <c r="D226" s="6">
        <f xml:space="preserve">      2400</f>
        <v>2400</v>
      </c>
    </row>
    <row r="227" spans="1:4">
      <c r="A227" s="6" t="s">
        <v>393</v>
      </c>
      <c r="B227" s="6">
        <f xml:space="preserve">     16300</f>
        <v>16300</v>
      </c>
      <c r="C227" s="6" t="s">
        <v>444</v>
      </c>
      <c r="D227" s="6">
        <f xml:space="preserve">     38000</f>
        <v>38000</v>
      </c>
    </row>
    <row r="228" spans="1:4">
      <c r="A228" s="6" t="s">
        <v>394</v>
      </c>
      <c r="B228" s="6">
        <f xml:space="preserve">     45800</f>
        <v>45800</v>
      </c>
      <c r="C228" s="6" t="s">
        <v>445</v>
      </c>
      <c r="D228" s="6">
        <f xml:space="preserve">     91500</f>
        <v>91500</v>
      </c>
    </row>
    <row r="229" spans="1:4">
      <c r="A229" s="6" t="s">
        <v>395</v>
      </c>
      <c r="B229" s="6">
        <f xml:space="preserve">       770</f>
        <v>770</v>
      </c>
      <c r="C229" s="6" t="s">
        <v>446</v>
      </c>
      <c r="D229" s="6">
        <f xml:space="preserve">      5100</f>
        <v>5100</v>
      </c>
    </row>
    <row r="230" spans="1:4">
      <c r="A230" s="6" t="s">
        <v>396</v>
      </c>
      <c r="B230" s="6">
        <f xml:space="preserve">      2400</f>
        <v>2400</v>
      </c>
      <c r="C230" s="6" t="s">
        <v>447</v>
      </c>
      <c r="D230" s="6">
        <f xml:space="preserve">      4800</f>
        <v>4800</v>
      </c>
    </row>
    <row r="231" spans="1:4">
      <c r="A231" s="6" t="s">
        <v>397</v>
      </c>
      <c r="B231" s="6">
        <f xml:space="preserve">      2650</f>
        <v>2650</v>
      </c>
      <c r="C231" s="6" t="s">
        <v>448</v>
      </c>
      <c r="D231" s="6">
        <f xml:space="preserve">      2800</f>
        <v>2800</v>
      </c>
    </row>
    <row r="232" spans="1:4">
      <c r="A232" s="6" t="s">
        <v>398</v>
      </c>
      <c r="B232" s="6">
        <f xml:space="preserve">     89300</f>
        <v>89300</v>
      </c>
      <c r="C232" s="6" t="s">
        <v>449</v>
      </c>
      <c r="D232" s="6">
        <f xml:space="preserve">      2800</f>
        <v>2800</v>
      </c>
    </row>
    <row r="233" spans="1:4">
      <c r="A233" s="6" t="s">
        <v>399</v>
      </c>
      <c r="B233" s="6">
        <f xml:space="preserve">     32800</f>
        <v>32800</v>
      </c>
      <c r="C233" s="6" t="s">
        <v>450</v>
      </c>
      <c r="D233" s="6">
        <f xml:space="preserve">       510</f>
        <v>510</v>
      </c>
    </row>
    <row r="234" spans="1:4">
      <c r="A234" s="6" t="s">
        <v>400</v>
      </c>
      <c r="B234" s="6">
        <f xml:space="preserve">     50000</f>
        <v>50000</v>
      </c>
      <c r="C234" s="6" t="s">
        <v>451</v>
      </c>
      <c r="D234" s="6">
        <f xml:space="preserve">      4800</f>
        <v>4800</v>
      </c>
    </row>
    <row r="235" spans="1:4">
      <c r="A235" s="6" t="s">
        <v>456</v>
      </c>
      <c r="B235" s="6">
        <f xml:space="preserve">     33000</f>
        <v>33000</v>
      </c>
      <c r="C235" s="6" t="s">
        <v>452</v>
      </c>
      <c r="D235" s="6">
        <f xml:space="preserve">     21400</f>
        <v>21400</v>
      </c>
    </row>
    <row r="236" spans="1:4">
      <c r="A236" s="6" t="s">
        <v>457</v>
      </c>
      <c r="B236" s="6">
        <f xml:space="preserve">      1800</f>
        <v>1800</v>
      </c>
      <c r="C236" s="6" t="s">
        <v>453</v>
      </c>
      <c r="D236" s="6">
        <f xml:space="preserve">     14500</f>
        <v>14500</v>
      </c>
    </row>
    <row r="237" spans="1:4">
      <c r="A237" s="6" t="s">
        <v>458</v>
      </c>
      <c r="B237" s="6">
        <f xml:space="preserve">      1700</f>
        <v>1700</v>
      </c>
      <c r="C237" s="6" t="s">
        <v>454</v>
      </c>
      <c r="D237" s="6">
        <f xml:space="preserve">      4600</f>
        <v>4600</v>
      </c>
    </row>
    <row r="238" spans="1:4">
      <c r="A238" s="6" t="s">
        <v>459</v>
      </c>
      <c r="B238" s="6">
        <f xml:space="preserve">      2000</f>
        <v>2000</v>
      </c>
      <c r="C238" s="6" t="s">
        <v>455</v>
      </c>
      <c r="D238" s="6">
        <f xml:space="preserve">      2800</f>
        <v>2800</v>
      </c>
    </row>
    <row r="239" spans="1:4">
      <c r="A239" s="6" t="s">
        <v>460</v>
      </c>
      <c r="B239" s="6">
        <f xml:space="preserve">      1700</f>
        <v>1700</v>
      </c>
      <c r="C239" s="6" t="s">
        <v>456</v>
      </c>
      <c r="D239" s="6">
        <f xml:space="preserve">     32000</f>
        <v>32000</v>
      </c>
    </row>
    <row r="240" spans="1:4">
      <c r="A240" s="6" t="s">
        <v>461</v>
      </c>
      <c r="B240" s="6">
        <f xml:space="preserve">      1650</f>
        <v>1650</v>
      </c>
      <c r="C240" s="6" t="s">
        <v>510</v>
      </c>
      <c r="D240" s="6">
        <f xml:space="preserve">    110700</f>
        <v>110700</v>
      </c>
    </row>
    <row r="241" spans="1:4">
      <c r="A241" s="6" t="s">
        <v>462</v>
      </c>
      <c r="B241" s="6">
        <f xml:space="preserve">      1500</f>
        <v>1500</v>
      </c>
      <c r="C241" s="6" t="s">
        <v>511</v>
      </c>
      <c r="D241" s="6">
        <f xml:space="preserve">    103000</f>
        <v>103000</v>
      </c>
    </row>
    <row r="242" spans="1:4">
      <c r="A242" s="6" t="s">
        <v>463</v>
      </c>
      <c r="B242" s="6">
        <f xml:space="preserve">      1850</f>
        <v>1850</v>
      </c>
      <c r="C242" s="6" t="s">
        <v>512</v>
      </c>
      <c r="D242" s="6">
        <f xml:space="preserve">      1500</f>
        <v>1500</v>
      </c>
    </row>
    <row r="243" spans="1:4">
      <c r="A243" s="6" t="s">
        <v>464</v>
      </c>
      <c r="B243" s="6">
        <f xml:space="preserve">      1700</f>
        <v>1700</v>
      </c>
      <c r="C243" s="6" t="s">
        <v>513</v>
      </c>
      <c r="D243" s="6">
        <f xml:space="preserve">     26000</f>
        <v>26000</v>
      </c>
    </row>
    <row r="244" spans="1:4">
      <c r="A244" s="6" t="s">
        <v>465</v>
      </c>
      <c r="B244" s="6">
        <f xml:space="preserve">      2800</f>
        <v>2800</v>
      </c>
      <c r="C244" s="6" t="s">
        <v>514</v>
      </c>
      <c r="D244" s="6">
        <f xml:space="preserve">     28000</f>
        <v>28000</v>
      </c>
    </row>
    <row r="245" spans="1:4">
      <c r="A245" s="6" t="s">
        <v>466</v>
      </c>
      <c r="B245" s="6">
        <f xml:space="preserve">      2300</f>
        <v>2300</v>
      </c>
      <c r="C245" s="6" t="s">
        <v>515</v>
      </c>
      <c r="D245" s="6">
        <f xml:space="preserve">     12700</f>
        <v>12700</v>
      </c>
    </row>
    <row r="246" spans="1:4">
      <c r="A246" s="6" t="s">
        <v>467</v>
      </c>
      <c r="B246" s="6">
        <f xml:space="preserve">     41500</f>
        <v>41500</v>
      </c>
      <c r="C246" s="6" t="s">
        <v>516</v>
      </c>
      <c r="D246" s="6">
        <f xml:space="preserve">     65300</f>
        <v>65300</v>
      </c>
    </row>
    <row r="247" spans="1:4">
      <c r="A247" s="6" t="s">
        <v>468</v>
      </c>
      <c r="B247" s="6">
        <f xml:space="preserve">     20500</f>
        <v>20500</v>
      </c>
      <c r="C247" s="6" t="s">
        <v>517</v>
      </c>
      <c r="D247" s="6">
        <f xml:space="preserve">     22600</f>
        <v>22600</v>
      </c>
    </row>
    <row r="248" spans="1:4">
      <c r="A248" s="6" t="s">
        <v>469</v>
      </c>
      <c r="B248" s="6">
        <f xml:space="preserve">     43000</f>
        <v>43000</v>
      </c>
      <c r="C248" s="6" t="s">
        <v>518</v>
      </c>
      <c r="D248" s="6">
        <f xml:space="preserve">     58200</f>
        <v>58200</v>
      </c>
    </row>
    <row r="249" spans="1:4">
      <c r="A249" s="6" t="s">
        <v>470</v>
      </c>
      <c r="B249" s="6">
        <f xml:space="preserve">     79000</f>
        <v>79000</v>
      </c>
      <c r="C249" s="6" t="s">
        <v>519</v>
      </c>
      <c r="D249" s="6">
        <f xml:space="preserve">     95500</f>
        <v>95500</v>
      </c>
    </row>
    <row r="250" spans="1:4">
      <c r="A250" s="6" t="s">
        <v>471</v>
      </c>
      <c r="B250" s="6">
        <f xml:space="preserve">     78300</f>
        <v>78300</v>
      </c>
      <c r="C250" s="6" t="s">
        <v>520</v>
      </c>
      <c r="D250" s="6">
        <f xml:space="preserve">     59000</f>
        <v>59000</v>
      </c>
    </row>
    <row r="251" spans="1:4">
      <c r="A251" s="6" t="s">
        <v>472</v>
      </c>
      <c r="B251" s="6">
        <f xml:space="preserve">     33100</f>
        <v>33100</v>
      </c>
      <c r="C251" s="6" t="s">
        <v>521</v>
      </c>
      <c r="D251" s="6">
        <f xml:space="preserve">    165000</f>
        <v>165000</v>
      </c>
    </row>
    <row r="252" spans="1:4">
      <c r="A252" s="6" t="s">
        <v>473</v>
      </c>
      <c r="B252" s="6">
        <f xml:space="preserve">     50400</f>
        <v>50400</v>
      </c>
      <c r="C252" s="6" t="s">
        <v>522</v>
      </c>
      <c r="D252" s="6">
        <f xml:space="preserve">      1800</f>
        <v>1800</v>
      </c>
    </row>
    <row r="253" spans="1:4">
      <c r="A253" s="6" t="s">
        <v>474</v>
      </c>
      <c r="B253" s="6">
        <f xml:space="preserve">     15000</f>
        <v>15000</v>
      </c>
      <c r="C253" s="6" t="s">
        <v>523</v>
      </c>
      <c r="D253" s="6">
        <f xml:space="preserve">      2650</f>
        <v>2650</v>
      </c>
    </row>
    <row r="254" spans="1:4">
      <c r="A254" s="6" t="s">
        <v>475</v>
      </c>
      <c r="B254" s="6">
        <f xml:space="preserve">     23100</f>
        <v>23100</v>
      </c>
      <c r="C254" s="6" t="s">
        <v>524</v>
      </c>
      <c r="D254" s="6">
        <f xml:space="preserve">      9000</f>
        <v>9000</v>
      </c>
    </row>
    <row r="255" spans="1:4">
      <c r="A255" s="6" t="s">
        <v>475</v>
      </c>
      <c r="B255" s="6">
        <f xml:space="preserve">     21500</f>
        <v>21500</v>
      </c>
      <c r="C255" s="6" t="s">
        <v>525</v>
      </c>
      <c r="D255" s="6">
        <f xml:space="preserve">     46600</f>
        <v>46600</v>
      </c>
    </row>
    <row r="256" spans="1:4">
      <c r="A256" s="6" t="s">
        <v>476</v>
      </c>
      <c r="B256" s="6">
        <f xml:space="preserve">     46700</f>
        <v>46700</v>
      </c>
      <c r="C256" s="6" t="s">
        <v>525</v>
      </c>
      <c r="D256" s="6">
        <f xml:space="preserve">     46500</f>
        <v>46500</v>
      </c>
    </row>
    <row r="257" spans="1:4">
      <c r="A257" s="6" t="s">
        <v>477</v>
      </c>
      <c r="B257" s="6">
        <f xml:space="preserve">     39000</f>
        <v>39000</v>
      </c>
      <c r="C257" s="6" t="s">
        <v>526</v>
      </c>
      <c r="D257" s="6">
        <f xml:space="preserve">     38000</f>
        <v>38000</v>
      </c>
    </row>
    <row r="258" spans="1:4">
      <c r="A258" s="6" t="s">
        <v>478</v>
      </c>
      <c r="B258" s="6">
        <f xml:space="preserve">     45300</f>
        <v>45300</v>
      </c>
      <c r="C258" s="6" t="s">
        <v>527</v>
      </c>
      <c r="D258" s="6">
        <f xml:space="preserve">     20500</f>
        <v>20500</v>
      </c>
    </row>
    <row r="259" spans="1:4">
      <c r="A259" s="6" t="s">
        <v>479</v>
      </c>
      <c r="B259" s="6">
        <f xml:space="preserve">     11000</f>
        <v>11000</v>
      </c>
      <c r="C259" s="6" t="s">
        <v>528</v>
      </c>
      <c r="D259" s="6">
        <f xml:space="preserve">    259000</f>
        <v>259000</v>
      </c>
    </row>
    <row r="260" spans="1:4">
      <c r="A260" s="6" t="s">
        <v>479</v>
      </c>
      <c r="B260" s="6">
        <f xml:space="preserve">     11000</f>
        <v>11000</v>
      </c>
      <c r="C260" s="6" t="s">
        <v>528</v>
      </c>
      <c r="D260" s="6">
        <f xml:space="preserve">    259000</f>
        <v>259000</v>
      </c>
    </row>
    <row r="261" spans="1:4">
      <c r="A261" s="6" t="s">
        <v>480</v>
      </c>
      <c r="B261" s="6">
        <f xml:space="preserve">     24500</f>
        <v>24500</v>
      </c>
      <c r="C261" s="6" t="s">
        <v>529</v>
      </c>
      <c r="D261" s="6">
        <f xml:space="preserve">    165000</f>
        <v>165000</v>
      </c>
    </row>
    <row r="262" spans="1:4">
      <c r="A262" s="6" t="s">
        <v>481</v>
      </c>
      <c r="B262" s="6">
        <f xml:space="preserve">     70800</f>
        <v>70800</v>
      </c>
      <c r="C262" s="6" t="s">
        <v>530</v>
      </c>
      <c r="D262" s="6">
        <f xml:space="preserve">     51900</f>
        <v>51900</v>
      </c>
    </row>
    <row r="263" spans="1:4">
      <c r="A263" s="6" t="s">
        <v>482</v>
      </c>
      <c r="B263" s="6">
        <f xml:space="preserve">     81800</f>
        <v>81800</v>
      </c>
      <c r="C263" s="6" t="s">
        <v>531</v>
      </c>
      <c r="D263" s="6">
        <f xml:space="preserve">     77000</f>
        <v>77000</v>
      </c>
    </row>
    <row r="264" spans="1:4">
      <c r="A264" s="6" t="s">
        <v>483</v>
      </c>
      <c r="B264" s="6">
        <f xml:space="preserve">     31000</f>
        <v>31000</v>
      </c>
      <c r="C264" s="6" t="s">
        <v>532</v>
      </c>
      <c r="D264" s="6">
        <f xml:space="preserve">      5500</f>
        <v>5500</v>
      </c>
    </row>
    <row r="265" spans="1:4">
      <c r="A265" s="6" t="s">
        <v>484</v>
      </c>
      <c r="B265" s="6">
        <f xml:space="preserve">     22400</f>
        <v>22400</v>
      </c>
      <c r="C265" s="6" t="s">
        <v>533</v>
      </c>
      <c r="D265" s="6">
        <f xml:space="preserve">     73500</f>
        <v>73500</v>
      </c>
    </row>
    <row r="266" spans="1:4">
      <c r="A266" s="6" t="s">
        <v>485</v>
      </c>
      <c r="B266" s="6">
        <f xml:space="preserve">     72000</f>
        <v>72000</v>
      </c>
      <c r="C266" s="6" t="s">
        <v>534</v>
      </c>
      <c r="D266" s="6">
        <f xml:space="preserve">     16000</f>
        <v>16000</v>
      </c>
    </row>
    <row r="267" spans="1:4">
      <c r="A267" s="6" t="s">
        <v>486</v>
      </c>
      <c r="B267" s="6">
        <f xml:space="preserve">     25900</f>
        <v>25900</v>
      </c>
      <c r="C267" s="6" t="s">
        <v>534</v>
      </c>
      <c r="D267" s="6">
        <f xml:space="preserve">     16000</f>
        <v>16000</v>
      </c>
    </row>
    <row r="268" spans="1:4">
      <c r="A268" s="6" t="s">
        <v>487</v>
      </c>
      <c r="B268" s="6">
        <f xml:space="preserve">     73600</f>
        <v>73600</v>
      </c>
      <c r="C268" s="6" t="s">
        <v>535</v>
      </c>
      <c r="D268" s="6">
        <f xml:space="preserve">     42500</f>
        <v>42500</v>
      </c>
    </row>
    <row r="269" spans="1:4">
      <c r="A269" s="6" t="s">
        <v>488</v>
      </c>
      <c r="B269" s="6">
        <f xml:space="preserve">     30000</f>
        <v>30000</v>
      </c>
      <c r="C269" s="6" t="s">
        <v>536</v>
      </c>
      <c r="D269" s="6">
        <f xml:space="preserve">     42500</f>
        <v>42500</v>
      </c>
    </row>
    <row r="270" spans="1:4">
      <c r="A270" s="6" t="s">
        <v>489</v>
      </c>
      <c r="B270" s="6">
        <f xml:space="preserve">     69800</f>
        <v>69800</v>
      </c>
      <c r="C270" s="6" t="s">
        <v>537</v>
      </c>
      <c r="D270" s="6">
        <f xml:space="preserve">     15700</f>
        <v>15700</v>
      </c>
    </row>
    <row r="271" spans="1:4">
      <c r="A271" s="6" t="s">
        <v>489</v>
      </c>
      <c r="B271" s="6">
        <f xml:space="preserve">     69900</f>
        <v>69900</v>
      </c>
      <c r="C271" s="6" t="s">
        <v>538</v>
      </c>
      <c r="D271" s="6">
        <f xml:space="preserve">     13500</f>
        <v>13500</v>
      </c>
    </row>
    <row r="272" spans="1:4">
      <c r="A272" s="6" t="s">
        <v>490</v>
      </c>
      <c r="B272" s="6">
        <f xml:space="preserve">     22000</f>
        <v>22000</v>
      </c>
      <c r="C272" s="6" t="s">
        <v>539</v>
      </c>
      <c r="D272" s="6">
        <f xml:space="preserve">      1750</f>
        <v>1750</v>
      </c>
    </row>
    <row r="273" spans="1:4">
      <c r="A273" s="6" t="s">
        <v>490</v>
      </c>
      <c r="B273" s="6">
        <f xml:space="preserve">     22500</f>
        <v>22500</v>
      </c>
      <c r="C273" s="6" t="s">
        <v>540</v>
      </c>
      <c r="D273" s="6">
        <f xml:space="preserve">     15000</f>
        <v>15000</v>
      </c>
    </row>
    <row r="274" spans="1:4">
      <c r="A274" s="6" t="s">
        <v>491</v>
      </c>
      <c r="B274" s="6">
        <f xml:space="preserve">     25000</f>
        <v>25000</v>
      </c>
      <c r="C274" s="6" t="s">
        <v>541</v>
      </c>
      <c r="D274" s="6">
        <f xml:space="preserve">     16500</f>
        <v>16500</v>
      </c>
    </row>
    <row r="275" spans="1:4">
      <c r="A275" s="6" t="s">
        <v>492</v>
      </c>
      <c r="B275" s="6">
        <f xml:space="preserve">     29000</f>
        <v>29000</v>
      </c>
      <c r="C275" s="6" t="s">
        <v>542</v>
      </c>
      <c r="D275" s="6">
        <f xml:space="preserve">     14300</f>
        <v>14300</v>
      </c>
    </row>
    <row r="276" spans="1:4">
      <c r="A276" s="6" t="s">
        <v>493</v>
      </c>
      <c r="B276" s="6">
        <f xml:space="preserve">      9000</f>
        <v>9000</v>
      </c>
      <c r="C276" s="6" t="s">
        <v>543</v>
      </c>
      <c r="D276" s="6">
        <f xml:space="preserve">     43000</f>
        <v>43000</v>
      </c>
    </row>
    <row r="277" spans="1:4">
      <c r="A277" s="6" t="s">
        <v>494</v>
      </c>
      <c r="B277" s="6">
        <f xml:space="preserve">      3000</f>
        <v>3000</v>
      </c>
      <c r="C277" s="6" t="s">
        <v>544</v>
      </c>
      <c r="D277" s="6">
        <f xml:space="preserve">     27500</f>
        <v>27500</v>
      </c>
    </row>
    <row r="278" spans="1:4">
      <c r="A278" s="6" t="s">
        <v>495</v>
      </c>
      <c r="B278" s="6">
        <f xml:space="preserve">      9600</f>
        <v>9600</v>
      </c>
      <c r="C278" s="6" t="s">
        <v>545</v>
      </c>
      <c r="D278" s="6">
        <f xml:space="preserve">     27700</f>
        <v>27700</v>
      </c>
    </row>
    <row r="279" spans="1:4">
      <c r="A279" s="6" t="s">
        <v>496</v>
      </c>
      <c r="B279" s="6">
        <f xml:space="preserve">     15000</f>
        <v>15000</v>
      </c>
      <c r="C279" s="6" t="s">
        <v>546</v>
      </c>
      <c r="D279" s="6">
        <f xml:space="preserve">     64200</f>
        <v>64200</v>
      </c>
    </row>
    <row r="280" spans="1:4">
      <c r="A280" s="6" t="s">
        <v>497</v>
      </c>
      <c r="B280" s="6">
        <f xml:space="preserve">     10000</f>
        <v>10000</v>
      </c>
      <c r="C280" s="6" t="s">
        <v>547</v>
      </c>
      <c r="D280" s="6">
        <f xml:space="preserve">     50900</f>
        <v>50900</v>
      </c>
    </row>
    <row r="281" spans="1:4">
      <c r="A281" s="6" t="s">
        <v>498</v>
      </c>
      <c r="B281" s="6">
        <f xml:space="preserve">     81800</f>
        <v>81800</v>
      </c>
      <c r="C281" s="6" t="s">
        <v>548</v>
      </c>
      <c r="D281" s="6">
        <f xml:space="preserve">    120000</f>
        <v>120000</v>
      </c>
    </row>
    <row r="282" spans="1:4">
      <c r="A282" s="6" t="s">
        <v>499</v>
      </c>
      <c r="B282" s="6">
        <f xml:space="preserve">     14000</f>
        <v>14000</v>
      </c>
      <c r="C282" s="6" t="s">
        <v>549</v>
      </c>
      <c r="D282" s="6">
        <f xml:space="preserve">     19800</f>
        <v>19800</v>
      </c>
    </row>
    <row r="283" spans="1:4">
      <c r="A283" s="6" t="s">
        <v>500</v>
      </c>
      <c r="B283" s="6">
        <f xml:space="preserve">     14400</f>
        <v>14400</v>
      </c>
      <c r="C283" s="6" t="s">
        <v>550</v>
      </c>
      <c r="D283" s="6">
        <f xml:space="preserve">     10000</f>
        <v>10000</v>
      </c>
    </row>
    <row r="284" spans="1:4">
      <c r="A284" s="6" t="s">
        <v>501</v>
      </c>
      <c r="B284" s="6">
        <f xml:space="preserve">      5700</f>
        <v>5700</v>
      </c>
      <c r="C284" s="6" t="s">
        <v>551</v>
      </c>
      <c r="D284" s="6">
        <f xml:space="preserve">     16000</f>
        <v>16000</v>
      </c>
    </row>
    <row r="285" spans="1:4">
      <c r="A285" s="6" t="s">
        <v>502</v>
      </c>
      <c r="B285" s="6">
        <f xml:space="preserve">     26500</f>
        <v>26500</v>
      </c>
      <c r="C285" s="6" t="s">
        <v>552</v>
      </c>
      <c r="D285" s="6">
        <f xml:space="preserve">     13900</f>
        <v>13900</v>
      </c>
    </row>
    <row r="286" spans="1:4">
      <c r="A286" s="6" t="s">
        <v>503</v>
      </c>
      <c r="B286" s="6">
        <f xml:space="preserve">     31200</f>
        <v>31200</v>
      </c>
      <c r="C286" s="6" t="s">
        <v>553</v>
      </c>
      <c r="D286" s="6">
        <f xml:space="preserve">     44000</f>
        <v>44000</v>
      </c>
    </row>
    <row r="287" spans="1:4">
      <c r="A287" s="6" t="s">
        <v>503</v>
      </c>
      <c r="B287" s="6">
        <f xml:space="preserve">     31100</f>
        <v>31100</v>
      </c>
      <c r="C287" s="6" t="s">
        <v>554</v>
      </c>
      <c r="D287" s="6">
        <f xml:space="preserve">     18500</f>
        <v>18500</v>
      </c>
    </row>
    <row r="288" spans="1:4">
      <c r="A288" s="6" t="s">
        <v>504</v>
      </c>
      <c r="B288" s="6">
        <f xml:space="preserve">     16000</f>
        <v>16000</v>
      </c>
      <c r="C288" s="6" t="s">
        <v>554</v>
      </c>
      <c r="D288" s="6">
        <f xml:space="preserve">     17700</f>
        <v>17700</v>
      </c>
    </row>
    <row r="289" spans="1:4">
      <c r="A289" s="6" t="s">
        <v>505</v>
      </c>
      <c r="B289" s="6">
        <f xml:space="preserve">      2700</f>
        <v>2700</v>
      </c>
      <c r="C289" s="6" t="s">
        <v>555</v>
      </c>
      <c r="D289" s="6">
        <f xml:space="preserve">     29000</f>
        <v>29000</v>
      </c>
    </row>
    <row r="290" spans="1:4">
      <c r="A290" s="6" t="s">
        <v>506</v>
      </c>
      <c r="B290" s="6">
        <f xml:space="preserve">      2500</f>
        <v>2500</v>
      </c>
      <c r="C290" s="6" t="s">
        <v>556</v>
      </c>
      <c r="D290" s="6">
        <f xml:space="preserve">     35300</f>
        <v>35300</v>
      </c>
    </row>
    <row r="291" spans="1:4">
      <c r="A291" s="6" t="s">
        <v>507</v>
      </c>
      <c r="B291" s="6">
        <f xml:space="preserve">      4600</f>
        <v>4600</v>
      </c>
      <c r="C291" s="6" t="s">
        <v>557</v>
      </c>
      <c r="D291" s="6">
        <f xml:space="preserve">     36700</f>
        <v>36700</v>
      </c>
    </row>
    <row r="292" spans="1:4">
      <c r="A292" s="6" t="s">
        <v>508</v>
      </c>
      <c r="B292" s="6">
        <f xml:space="preserve">     72000</f>
        <v>72000</v>
      </c>
      <c r="C292" s="6" t="s">
        <v>558</v>
      </c>
      <c r="D292" s="6">
        <f xml:space="preserve">     35300</f>
        <v>35300</v>
      </c>
    </row>
    <row r="293" spans="1:4">
      <c r="A293" s="6" t="s">
        <v>509</v>
      </c>
      <c r="B293" s="6">
        <f xml:space="preserve">     70000</f>
        <v>70000</v>
      </c>
      <c r="C293" s="6" t="s">
        <v>559</v>
      </c>
      <c r="D293" s="6">
        <f xml:space="preserve">     31700</f>
        <v>31700</v>
      </c>
    </row>
    <row r="294" spans="1:4">
      <c r="A294" s="6" t="s">
        <v>621</v>
      </c>
      <c r="B294" s="6">
        <f xml:space="preserve">     85500</f>
        <v>85500</v>
      </c>
      <c r="C294" s="6" t="s">
        <v>560</v>
      </c>
      <c r="D294" s="6">
        <f xml:space="preserve">     49900</f>
        <v>49900</v>
      </c>
    </row>
    <row r="295" spans="1:4">
      <c r="A295" s="6" t="s">
        <v>622</v>
      </c>
      <c r="B295" s="6">
        <f xml:space="preserve">     72000</f>
        <v>72000</v>
      </c>
      <c r="C295" s="6" t="s">
        <v>561</v>
      </c>
      <c r="D295" s="6">
        <f xml:space="preserve">     24200</f>
        <v>24200</v>
      </c>
    </row>
    <row r="296" spans="1:4">
      <c r="A296" s="6" t="s">
        <v>623</v>
      </c>
      <c r="B296" s="6">
        <f xml:space="preserve">     65000</f>
        <v>65000</v>
      </c>
      <c r="C296" s="6" t="s">
        <v>562</v>
      </c>
      <c r="D296" s="6">
        <f xml:space="preserve">     29700</f>
        <v>29700</v>
      </c>
    </row>
    <row r="297" spans="1:4">
      <c r="A297" s="6" t="s">
        <v>624</v>
      </c>
      <c r="B297" s="6">
        <f xml:space="preserve">     57000</f>
        <v>57000</v>
      </c>
      <c r="C297" s="6" t="s">
        <v>563</v>
      </c>
      <c r="D297" s="6">
        <f xml:space="preserve">      7000</f>
        <v>7000</v>
      </c>
    </row>
    <row r="298" spans="1:4">
      <c r="A298" s="6" t="s">
        <v>624</v>
      </c>
      <c r="B298" s="6">
        <f xml:space="preserve">     57600</f>
        <v>57600</v>
      </c>
      <c r="C298" s="6" t="s">
        <v>564</v>
      </c>
      <c r="D298" s="6">
        <f xml:space="preserve">      2800</f>
        <v>2800</v>
      </c>
    </row>
    <row r="299" spans="1:4">
      <c r="A299" s="6" t="s">
        <v>625</v>
      </c>
      <c r="B299" s="6">
        <f xml:space="preserve">      1650</f>
        <v>1650</v>
      </c>
      <c r="C299" s="6" t="s">
        <v>565</v>
      </c>
      <c r="D299" s="6">
        <f xml:space="preserve">      2900</f>
        <v>2900</v>
      </c>
    </row>
    <row r="300" spans="1:4">
      <c r="A300" s="6" t="s">
        <v>626</v>
      </c>
      <c r="B300" s="6">
        <f xml:space="preserve">     57000</f>
        <v>57000</v>
      </c>
      <c r="C300" s="6" t="s">
        <v>566</v>
      </c>
      <c r="D300" s="6">
        <f xml:space="preserve">      2800</f>
        <v>2800</v>
      </c>
    </row>
    <row r="301" spans="1:4">
      <c r="A301" s="6" t="s">
        <v>627</v>
      </c>
      <c r="B301" s="6">
        <f xml:space="preserve">     24500</f>
        <v>24500</v>
      </c>
      <c r="C301" s="6" t="s">
        <v>567</v>
      </c>
      <c r="D301" s="6">
        <f xml:space="preserve">      6600</f>
        <v>6600</v>
      </c>
    </row>
    <row r="302" spans="1:4">
      <c r="A302" s="6" t="s">
        <v>628</v>
      </c>
      <c r="B302" s="6">
        <f xml:space="preserve">     46200</f>
        <v>46200</v>
      </c>
      <c r="C302" s="6" t="s">
        <v>568</v>
      </c>
      <c r="D302" s="6">
        <f xml:space="preserve">      5000</f>
        <v>5000</v>
      </c>
    </row>
    <row r="303" spans="1:4">
      <c r="A303" s="6" t="s">
        <v>629</v>
      </c>
      <c r="B303" s="6">
        <f xml:space="preserve">     33800</f>
        <v>33800</v>
      </c>
      <c r="C303" s="6" t="s">
        <v>569</v>
      </c>
      <c r="D303" s="6">
        <f xml:space="preserve">      1000</f>
        <v>1000</v>
      </c>
    </row>
    <row r="304" spans="1:4">
      <c r="A304" s="6" t="s">
        <v>630</v>
      </c>
      <c r="B304" s="6">
        <f xml:space="preserve">      1700</f>
        <v>1700</v>
      </c>
      <c r="C304" s="6" t="s">
        <v>570</v>
      </c>
      <c r="D304" s="6">
        <f xml:space="preserve">      1700</f>
        <v>1700</v>
      </c>
    </row>
    <row r="305" spans="1:4">
      <c r="A305" s="6" t="s">
        <v>631</v>
      </c>
      <c r="B305" s="6">
        <f xml:space="preserve">      3500</f>
        <v>3500</v>
      </c>
      <c r="C305" s="6" t="s">
        <v>571</v>
      </c>
      <c r="D305" s="6">
        <f xml:space="preserve">      9300</f>
        <v>9300</v>
      </c>
    </row>
    <row r="306" spans="1:4">
      <c r="A306" s="6" t="s">
        <v>632</v>
      </c>
      <c r="B306" s="6">
        <f xml:space="preserve">      1500</f>
        <v>1500</v>
      </c>
      <c r="C306" s="6" t="s">
        <v>572</v>
      </c>
      <c r="D306" s="6">
        <f xml:space="preserve">     10500</f>
        <v>10500</v>
      </c>
    </row>
    <row r="307" spans="1:4">
      <c r="A307" s="6" t="s">
        <v>633</v>
      </c>
      <c r="B307" s="6">
        <f xml:space="preserve">     30500</f>
        <v>30500</v>
      </c>
      <c r="C307" s="6" t="s">
        <v>573</v>
      </c>
      <c r="D307" s="6">
        <f xml:space="preserve">     27000</f>
        <v>27000</v>
      </c>
    </row>
    <row r="308" spans="1:4">
      <c r="A308" s="6" t="s">
        <v>634</v>
      </c>
      <c r="B308" s="6">
        <f xml:space="preserve">     36800</f>
        <v>36800</v>
      </c>
      <c r="C308" s="6" t="s">
        <v>574</v>
      </c>
      <c r="D308" s="6">
        <f xml:space="preserve">     26900</f>
        <v>26900</v>
      </c>
    </row>
    <row r="309" spans="1:4">
      <c r="A309" s="6" t="s">
        <v>635</v>
      </c>
      <c r="B309" s="6">
        <f xml:space="preserve">     42200</f>
        <v>42200</v>
      </c>
      <c r="C309" s="6" t="s">
        <v>575</v>
      </c>
      <c r="D309" s="6">
        <f xml:space="preserve">      7200</f>
        <v>7200</v>
      </c>
    </row>
    <row r="310" spans="1:4">
      <c r="A310" s="6" t="s">
        <v>636</v>
      </c>
      <c r="B310" s="6">
        <f xml:space="preserve">     41000</f>
        <v>41000</v>
      </c>
      <c r="C310" s="6" t="s">
        <v>576</v>
      </c>
      <c r="D310" s="6">
        <v>2700</v>
      </c>
    </row>
    <row r="311" spans="1:4">
      <c r="A311" s="6" t="s">
        <v>637</v>
      </c>
      <c r="B311" s="6">
        <f xml:space="preserve">     49000</f>
        <v>49000</v>
      </c>
      <c r="C311" s="6" t="s">
        <v>577</v>
      </c>
      <c r="D311" s="6">
        <f xml:space="preserve">      4000</f>
        <v>4000</v>
      </c>
    </row>
    <row r="312" spans="1:4">
      <c r="A312" s="6" t="s">
        <v>637</v>
      </c>
      <c r="B312" s="6">
        <f xml:space="preserve">     49000</f>
        <v>49000</v>
      </c>
      <c r="C312" s="6" t="s">
        <v>578</v>
      </c>
      <c r="D312" s="6">
        <f xml:space="preserve">      4500</f>
        <v>4500</v>
      </c>
    </row>
    <row r="313" spans="1:4">
      <c r="A313" s="6" t="s">
        <v>638</v>
      </c>
      <c r="B313" s="6">
        <f xml:space="preserve">     56000</f>
        <v>56000</v>
      </c>
      <c r="C313" s="6" t="s">
        <v>579</v>
      </c>
      <c r="D313" s="6">
        <f xml:space="preserve">      5000</f>
        <v>5000</v>
      </c>
    </row>
    <row r="314" spans="1:4">
      <c r="A314" s="6" t="s">
        <v>639</v>
      </c>
      <c r="B314" s="6">
        <f xml:space="preserve">     41200</f>
        <v>41200</v>
      </c>
      <c r="C314" s="6" t="s">
        <v>580</v>
      </c>
      <c r="D314" s="6">
        <f xml:space="preserve">      6000</f>
        <v>6000</v>
      </c>
    </row>
    <row r="315" spans="1:4">
      <c r="A315" s="6" t="s">
        <v>640</v>
      </c>
      <c r="B315" s="6">
        <f xml:space="preserve">      7000</f>
        <v>7000</v>
      </c>
      <c r="C315" s="6" t="s">
        <v>581</v>
      </c>
      <c r="D315" s="6">
        <f xml:space="preserve">      7500</f>
        <v>7500</v>
      </c>
    </row>
    <row r="316" spans="1:4">
      <c r="A316" s="6" t="s">
        <v>641</v>
      </c>
      <c r="B316" s="6">
        <f xml:space="preserve">     27800</f>
        <v>27800</v>
      </c>
      <c r="C316" s="6" t="s">
        <v>582</v>
      </c>
      <c r="D316" s="6">
        <f xml:space="preserve">      9000</f>
        <v>9000</v>
      </c>
    </row>
    <row r="317" spans="1:4">
      <c r="A317" s="6" t="s">
        <v>642</v>
      </c>
      <c r="B317" s="6">
        <f xml:space="preserve">      1500</f>
        <v>1500</v>
      </c>
      <c r="C317" s="6" t="s">
        <v>583</v>
      </c>
      <c r="D317" s="6">
        <f xml:space="preserve">      2650</f>
        <v>2650</v>
      </c>
    </row>
    <row r="318" spans="1:4">
      <c r="A318" s="6" t="s">
        <v>642</v>
      </c>
      <c r="B318" s="6">
        <f xml:space="preserve">      1500</f>
        <v>1500</v>
      </c>
      <c r="C318" s="6" t="s">
        <v>584</v>
      </c>
      <c r="D318" s="6">
        <f xml:space="preserve">     59000</f>
        <v>59000</v>
      </c>
    </row>
    <row r="319" spans="1:4">
      <c r="A319" s="6" t="s">
        <v>643</v>
      </c>
      <c r="B319" s="6">
        <f xml:space="preserve">      3000</f>
        <v>3000</v>
      </c>
      <c r="C319" s="6" t="s">
        <v>585</v>
      </c>
      <c r="D319" s="6">
        <f xml:space="preserve">     33100</f>
        <v>33100</v>
      </c>
    </row>
    <row r="320" spans="1:4">
      <c r="A320" s="6" t="s">
        <v>644</v>
      </c>
      <c r="B320" s="6">
        <f xml:space="preserve">      4700</f>
        <v>4700</v>
      </c>
      <c r="C320" s="6" t="s">
        <v>586</v>
      </c>
      <c r="D320" s="6">
        <f xml:space="preserve">     43600</f>
        <v>43600</v>
      </c>
    </row>
    <row r="321" spans="1:4">
      <c r="A321" s="6" t="s">
        <v>645</v>
      </c>
      <c r="B321" s="6">
        <f xml:space="preserve">      7700</f>
        <v>7700</v>
      </c>
      <c r="C321" s="6" t="s">
        <v>587</v>
      </c>
      <c r="D321" s="6">
        <f xml:space="preserve">     37000</f>
        <v>37000</v>
      </c>
    </row>
    <row r="322" spans="1:4">
      <c r="A322" s="6" t="s">
        <v>646</v>
      </c>
      <c r="B322" s="6">
        <f xml:space="preserve">     80500</f>
        <v>80500</v>
      </c>
      <c r="C322" s="6" t="s">
        <v>588</v>
      </c>
      <c r="D322" s="6">
        <f xml:space="preserve">     43900</f>
        <v>43900</v>
      </c>
    </row>
    <row r="323" spans="1:4">
      <c r="A323" s="6" t="s">
        <v>647</v>
      </c>
      <c r="B323" s="6">
        <f xml:space="preserve">      6400</f>
        <v>6400</v>
      </c>
      <c r="C323" s="6" t="s">
        <v>589</v>
      </c>
      <c r="D323" s="6">
        <f xml:space="preserve">     44600</f>
        <v>44600</v>
      </c>
    </row>
    <row r="324" spans="1:4">
      <c r="A324" s="6" t="s">
        <v>648</v>
      </c>
      <c r="B324" s="6">
        <f xml:space="preserve">      6400</f>
        <v>6400</v>
      </c>
      <c r="C324" s="6" t="s">
        <v>590</v>
      </c>
      <c r="D324" s="6">
        <f xml:space="preserve">    169900</f>
        <v>169900</v>
      </c>
    </row>
    <row r="325" spans="1:4">
      <c r="A325" s="6" t="s">
        <v>649</v>
      </c>
      <c r="B325" s="6">
        <f xml:space="preserve">      6700</f>
        <v>6700</v>
      </c>
      <c r="C325" s="6" t="s">
        <v>591</v>
      </c>
      <c r="D325" s="6">
        <f xml:space="preserve">     72500</f>
        <v>72500</v>
      </c>
    </row>
    <row r="326" spans="1:4">
      <c r="A326" s="6" t="s">
        <v>650</v>
      </c>
      <c r="B326" s="6">
        <f xml:space="preserve">     41800</f>
        <v>41800</v>
      </c>
      <c r="C326" s="6" t="s">
        <v>592</v>
      </c>
      <c r="D326" s="6">
        <f xml:space="preserve">     85600</f>
        <v>85600</v>
      </c>
    </row>
    <row r="327" spans="1:4">
      <c r="A327" s="6" t="s">
        <v>651</v>
      </c>
      <c r="B327" s="6">
        <f xml:space="preserve">     12800</f>
        <v>12800</v>
      </c>
      <c r="C327" s="6" t="s">
        <v>593</v>
      </c>
      <c r="D327" s="6">
        <f xml:space="preserve">     30500</f>
        <v>30500</v>
      </c>
    </row>
    <row r="328" spans="1:4">
      <c r="A328" s="6" t="s">
        <v>652</v>
      </c>
      <c r="B328" s="6">
        <f xml:space="preserve">     33000</f>
        <v>33000</v>
      </c>
      <c r="C328" s="6" t="s">
        <v>594</v>
      </c>
      <c r="D328" s="6">
        <f xml:space="preserve">      1500</f>
        <v>1500</v>
      </c>
    </row>
    <row r="329" spans="1:4">
      <c r="A329" s="6" t="s">
        <v>653</v>
      </c>
      <c r="B329" s="6">
        <f xml:space="preserve">      7200</f>
        <v>7200</v>
      </c>
      <c r="C329" s="6" t="s">
        <v>594</v>
      </c>
      <c r="D329" s="6">
        <f xml:space="preserve">      1500</f>
        <v>1500</v>
      </c>
    </row>
    <row r="330" spans="1:4">
      <c r="A330" s="6" t="s">
        <v>654</v>
      </c>
      <c r="B330" s="6">
        <f xml:space="preserve">     16500</f>
        <v>16500</v>
      </c>
      <c r="C330" s="6" t="s">
        <v>595</v>
      </c>
      <c r="D330" s="6">
        <f xml:space="preserve">      1500</f>
        <v>1500</v>
      </c>
    </row>
    <row r="331" spans="1:4">
      <c r="A331" s="6" t="s">
        <v>655</v>
      </c>
      <c r="B331" s="6">
        <f xml:space="preserve">     70000</f>
        <v>70000</v>
      </c>
      <c r="C331" s="6" t="s">
        <v>595</v>
      </c>
      <c r="D331" s="6">
        <f xml:space="preserve">      1500</f>
        <v>1500</v>
      </c>
    </row>
    <row r="332" spans="1:4">
      <c r="A332" s="6" t="s">
        <v>656</v>
      </c>
      <c r="B332" s="6">
        <f xml:space="preserve">     40500</f>
        <v>40500</v>
      </c>
      <c r="C332" s="6" t="s">
        <v>596</v>
      </c>
      <c r="D332" s="6">
        <f xml:space="preserve">     15100</f>
        <v>15100</v>
      </c>
    </row>
    <row r="333" spans="1:4">
      <c r="A333" s="6" t="s">
        <v>657</v>
      </c>
      <c r="B333" s="6">
        <f xml:space="preserve">     23600</f>
        <v>23600</v>
      </c>
      <c r="C333" s="6" t="s">
        <v>597</v>
      </c>
      <c r="D333" s="6">
        <f xml:space="preserve">      7500</f>
        <v>7500</v>
      </c>
    </row>
    <row r="334" spans="1:4">
      <c r="A334" s="6" t="s">
        <v>658</v>
      </c>
      <c r="B334" s="6">
        <f xml:space="preserve">     13500</f>
        <v>13500</v>
      </c>
      <c r="C334" s="6" t="s">
        <v>598</v>
      </c>
      <c r="D334" s="6">
        <f xml:space="preserve">     14000</f>
        <v>14000</v>
      </c>
    </row>
    <row r="335" spans="1:4">
      <c r="A335" s="6" t="s">
        <v>659</v>
      </c>
      <c r="B335" s="6">
        <f xml:space="preserve">      1700</f>
        <v>1700</v>
      </c>
      <c r="C335" s="6" t="s">
        <v>599</v>
      </c>
      <c r="D335" s="6">
        <f xml:space="preserve">     11000</f>
        <v>11000</v>
      </c>
    </row>
    <row r="336" spans="1:4">
      <c r="A336" s="6" t="s">
        <v>660</v>
      </c>
      <c r="B336" s="6">
        <f xml:space="preserve">     10000</f>
        <v>10000</v>
      </c>
      <c r="C336" s="6" t="s">
        <v>600</v>
      </c>
      <c r="D336" s="6">
        <f xml:space="preserve">     10000</f>
        <v>10000</v>
      </c>
    </row>
    <row r="337" spans="1:4">
      <c r="A337" s="6" t="s">
        <v>661</v>
      </c>
      <c r="B337" s="6">
        <f xml:space="preserve">      1950</f>
        <v>1950</v>
      </c>
      <c r="C337" s="6" t="s">
        <v>601</v>
      </c>
      <c r="D337" s="6">
        <f xml:space="preserve">     13800</f>
        <v>13800</v>
      </c>
    </row>
    <row r="338" spans="1:4">
      <c r="A338" s="6" t="s">
        <v>662</v>
      </c>
      <c r="B338" s="6">
        <f xml:space="preserve">      1500</f>
        <v>1500</v>
      </c>
      <c r="C338" s="6" t="s">
        <v>602</v>
      </c>
      <c r="D338" s="6">
        <f xml:space="preserve">     14100</f>
        <v>14100</v>
      </c>
    </row>
    <row r="339" spans="1:4">
      <c r="A339" s="6" t="s">
        <v>663</v>
      </c>
      <c r="B339" s="6">
        <f xml:space="preserve">     15700</f>
        <v>15700</v>
      </c>
      <c r="C339" s="6" t="s">
        <v>603</v>
      </c>
      <c r="D339" s="6">
        <f xml:space="preserve">      9600</f>
        <v>9600</v>
      </c>
    </row>
    <row r="340" spans="1:4">
      <c r="A340" s="6" t="s">
        <v>664</v>
      </c>
      <c r="B340" s="6">
        <f xml:space="preserve">     25000</f>
        <v>25000</v>
      </c>
      <c r="C340" s="6" t="s">
        <v>604</v>
      </c>
      <c r="D340" s="6">
        <f xml:space="preserve">     62700</f>
        <v>62700</v>
      </c>
    </row>
    <row r="341" spans="1:4">
      <c r="A341" s="6" t="s">
        <v>664</v>
      </c>
      <c r="B341" s="6">
        <f xml:space="preserve">     25000</f>
        <v>25000</v>
      </c>
      <c r="C341" s="6" t="s">
        <v>605</v>
      </c>
      <c r="D341" s="6">
        <f xml:space="preserve">     56600</f>
        <v>56600</v>
      </c>
    </row>
    <row r="342" spans="1:4">
      <c r="A342" s="6" t="s">
        <v>665</v>
      </c>
      <c r="B342" s="6">
        <f xml:space="preserve">     11000</f>
        <v>11000</v>
      </c>
      <c r="C342" s="6" t="s">
        <v>606</v>
      </c>
      <c r="D342" s="6">
        <f xml:space="preserve">     37700</f>
        <v>37700</v>
      </c>
    </row>
    <row r="343" spans="1:4">
      <c r="A343" s="6" t="s">
        <v>666</v>
      </c>
      <c r="B343" s="6">
        <f xml:space="preserve">     48400</f>
        <v>48400</v>
      </c>
      <c r="C343" s="6" t="s">
        <v>607</v>
      </c>
      <c r="D343" s="6">
        <f xml:space="preserve">      1350</f>
        <v>1350</v>
      </c>
    </row>
    <row r="344" spans="1:4">
      <c r="A344" s="6" t="s">
        <v>666</v>
      </c>
      <c r="B344" s="6">
        <f xml:space="preserve">     48400</f>
        <v>48400</v>
      </c>
      <c r="C344" s="6" t="s">
        <v>608</v>
      </c>
      <c r="D344" s="6">
        <f xml:space="preserve">      1500</f>
        <v>1500</v>
      </c>
    </row>
    <row r="345" spans="1:4">
      <c r="A345" s="6" t="s">
        <v>667</v>
      </c>
      <c r="B345" s="6">
        <f xml:space="preserve">     50200</f>
        <v>50200</v>
      </c>
      <c r="C345" s="6" t="s">
        <v>609</v>
      </c>
      <c r="D345" s="6">
        <f xml:space="preserve">     35000</f>
        <v>35000</v>
      </c>
    </row>
    <row r="346" spans="1:4">
      <c r="A346" s="6" t="s">
        <v>668</v>
      </c>
      <c r="B346" s="6">
        <f xml:space="preserve">      3000</f>
        <v>3000</v>
      </c>
      <c r="C346" s="6" t="s">
        <v>610</v>
      </c>
      <c r="D346" s="6">
        <f xml:space="preserve">     30500</f>
        <v>30500</v>
      </c>
    </row>
    <row r="347" spans="1:4">
      <c r="A347" s="6" t="s">
        <v>669</v>
      </c>
      <c r="B347" s="6">
        <f xml:space="preserve">      4000</f>
        <v>4000</v>
      </c>
      <c r="C347" s="6" t="s">
        <v>611</v>
      </c>
      <c r="D347" s="6">
        <f xml:space="preserve">      3100</f>
        <v>3100</v>
      </c>
    </row>
    <row r="348" spans="1:4">
      <c r="A348" s="6" t="s">
        <v>670</v>
      </c>
      <c r="B348" s="6">
        <f xml:space="preserve">     36500</f>
        <v>36500</v>
      </c>
      <c r="C348" s="6" t="s">
        <v>612</v>
      </c>
      <c r="D348" s="6">
        <f xml:space="preserve">     15200</f>
        <v>15200</v>
      </c>
    </row>
    <row r="349" spans="1:4">
      <c r="A349" s="6" t="s">
        <v>671</v>
      </c>
      <c r="B349" s="6">
        <f xml:space="preserve">     16800</f>
        <v>16800</v>
      </c>
      <c r="C349" s="6" t="s">
        <v>613</v>
      </c>
      <c r="D349" s="6">
        <f xml:space="preserve">     25100</f>
        <v>25100</v>
      </c>
    </row>
    <row r="350" spans="1:4">
      <c r="A350" s="6" t="s">
        <v>672</v>
      </c>
      <c r="B350" s="6">
        <f xml:space="preserve">      6900</f>
        <v>6900</v>
      </c>
      <c r="C350" s="6" t="s">
        <v>614</v>
      </c>
      <c r="D350" s="6">
        <f xml:space="preserve">       860</f>
        <v>860</v>
      </c>
    </row>
    <row r="351" spans="1:4">
      <c r="A351" s="6" t="s">
        <v>673</v>
      </c>
      <c r="B351" s="6">
        <f xml:space="preserve">      1950</f>
        <v>1950</v>
      </c>
      <c r="C351" s="6" t="s">
        <v>615</v>
      </c>
      <c r="D351" s="6">
        <f xml:space="preserve">     16800</f>
        <v>16800</v>
      </c>
    </row>
    <row r="352" spans="1:4">
      <c r="A352" s="6" t="s">
        <v>674</v>
      </c>
      <c r="B352" s="6">
        <f xml:space="preserve">      1800</f>
        <v>1800</v>
      </c>
      <c r="C352" s="6" t="s">
        <v>616</v>
      </c>
      <c r="D352" s="6">
        <f xml:space="preserve">      6200</f>
        <v>6200</v>
      </c>
    </row>
    <row r="353" spans="1:4">
      <c r="A353" s="6" t="s">
        <v>675</v>
      </c>
      <c r="B353" s="6">
        <f xml:space="preserve">      1900</f>
        <v>1900</v>
      </c>
      <c r="C353" s="6" t="s">
        <v>617</v>
      </c>
      <c r="D353" s="6">
        <f xml:space="preserve">     48800</f>
        <v>48800</v>
      </c>
    </row>
    <row r="354" spans="1:4">
      <c r="A354" s="6" t="s">
        <v>676</v>
      </c>
      <c r="B354" s="6">
        <f xml:space="preserve">      3800</f>
        <v>3800</v>
      </c>
      <c r="C354" s="6" t="s">
        <v>618</v>
      </c>
      <c r="D354" s="6">
        <f xml:space="preserve">     21500</f>
        <v>21500</v>
      </c>
    </row>
    <row r="355" spans="1:4">
      <c r="A355" s="6" t="s">
        <v>677</v>
      </c>
      <c r="B355" s="6">
        <f xml:space="preserve">       950</f>
        <v>950</v>
      </c>
      <c r="C355" s="6" t="s">
        <v>619</v>
      </c>
      <c r="D355" s="6">
        <f xml:space="preserve">     31700</f>
        <v>31700</v>
      </c>
    </row>
    <row r="356" spans="1:4">
      <c r="A356" s="6" t="s">
        <v>678</v>
      </c>
      <c r="B356" s="6">
        <f xml:space="preserve">      1500</f>
        <v>1500</v>
      </c>
      <c r="C356" s="6" t="s">
        <v>620</v>
      </c>
      <c r="D356" s="6">
        <f xml:space="preserve">     68000</f>
        <v>68000</v>
      </c>
    </row>
    <row r="357" spans="1:4">
      <c r="A357" s="6" t="s">
        <v>679</v>
      </c>
      <c r="B357" s="6">
        <f xml:space="preserve">     14800</f>
        <v>14800</v>
      </c>
      <c r="C357" s="6" t="s">
        <v>621</v>
      </c>
      <c r="D357" s="6">
        <f xml:space="preserve">     87000</f>
        <v>87000</v>
      </c>
    </row>
    <row r="358" spans="1:4">
      <c r="A358" s="6" t="s">
        <v>680</v>
      </c>
      <c r="B358" s="6">
        <f xml:space="preserve">     41000</f>
        <v>41000</v>
      </c>
      <c r="C358" s="6" t="s">
        <v>732</v>
      </c>
      <c r="D358" s="6">
        <f xml:space="preserve">     42900</f>
        <v>42900</v>
      </c>
    </row>
    <row r="359" spans="1:4">
      <c r="A359" s="6" t="s">
        <v>681</v>
      </c>
      <c r="B359" s="6">
        <f xml:space="preserve">     37700</f>
        <v>37700</v>
      </c>
      <c r="C359" s="6" t="s">
        <v>733</v>
      </c>
      <c r="D359" s="6">
        <f xml:space="preserve">      1400</f>
        <v>1400</v>
      </c>
    </row>
    <row r="360" spans="1:4">
      <c r="A360" s="6" t="s">
        <v>682</v>
      </c>
      <c r="B360" s="6">
        <f xml:space="preserve">     63100</f>
        <v>63100</v>
      </c>
      <c r="C360" s="6" t="s">
        <v>734</v>
      </c>
      <c r="D360" s="6">
        <f xml:space="preserve">      1500</f>
        <v>1500</v>
      </c>
    </row>
    <row r="361" spans="1:4">
      <c r="A361" s="6" t="s">
        <v>683</v>
      </c>
      <c r="B361" s="6">
        <f xml:space="preserve">     25000</f>
        <v>25000</v>
      </c>
      <c r="C361" s="6" t="s">
        <v>735</v>
      </c>
      <c r="D361" s="6">
        <f xml:space="preserve">     45300</f>
        <v>45300</v>
      </c>
    </row>
    <row r="362" spans="1:4">
      <c r="A362" s="6" t="s">
        <v>684</v>
      </c>
      <c r="B362" s="6">
        <f xml:space="preserve">     19700</f>
        <v>19700</v>
      </c>
      <c r="C362" s="6" t="s">
        <v>736</v>
      </c>
      <c r="D362" s="6">
        <f xml:space="preserve">      5000</f>
        <v>5000</v>
      </c>
    </row>
    <row r="363" spans="1:4">
      <c r="A363" s="6" t="s">
        <v>684</v>
      </c>
      <c r="B363" s="6">
        <f xml:space="preserve">     19700</f>
        <v>19700</v>
      </c>
      <c r="C363" s="6" t="s">
        <v>737</v>
      </c>
      <c r="D363" s="6">
        <f xml:space="preserve">      3200</f>
        <v>3200</v>
      </c>
    </row>
    <row r="364" spans="1:4">
      <c r="A364" s="6" t="s">
        <v>685</v>
      </c>
      <c r="B364" s="6">
        <f xml:space="preserve">     32000</f>
        <v>32000</v>
      </c>
      <c r="C364" s="6" t="s">
        <v>737</v>
      </c>
      <c r="D364" s="6">
        <f xml:space="preserve">      3000</f>
        <v>3000</v>
      </c>
    </row>
    <row r="365" spans="1:4">
      <c r="A365" s="6" t="s">
        <v>686</v>
      </c>
      <c r="B365" s="6">
        <f xml:space="preserve">     15700</f>
        <v>15700</v>
      </c>
      <c r="C365" s="6" t="s">
        <v>738</v>
      </c>
      <c r="D365" s="6">
        <f xml:space="preserve">     46500</f>
        <v>46500</v>
      </c>
    </row>
    <row r="366" spans="1:4">
      <c r="A366" s="6" t="s">
        <v>687</v>
      </c>
      <c r="B366" s="6">
        <f xml:space="preserve">       850</f>
        <v>850</v>
      </c>
      <c r="C366" s="6" t="s">
        <v>739</v>
      </c>
      <c r="D366" s="6">
        <f xml:space="preserve">     25000</f>
        <v>25000</v>
      </c>
    </row>
    <row r="367" spans="1:4">
      <c r="A367" s="6" t="s">
        <v>688</v>
      </c>
      <c r="B367" s="6">
        <f xml:space="preserve">     21400</f>
        <v>21400</v>
      </c>
      <c r="C367" s="6" t="s">
        <v>740</v>
      </c>
      <c r="D367" s="6">
        <f xml:space="preserve">     37900</f>
        <v>37900</v>
      </c>
    </row>
    <row r="368" spans="1:4">
      <c r="A368" s="6" t="s">
        <v>689</v>
      </c>
      <c r="B368" s="6">
        <f xml:space="preserve">     23000</f>
        <v>23000</v>
      </c>
      <c r="C368" s="6" t="s">
        <v>741</v>
      </c>
      <c r="D368" s="6">
        <f xml:space="preserve">     52500</f>
        <v>52500</v>
      </c>
    </row>
    <row r="369" spans="1:4">
      <c r="A369" s="6" t="s">
        <v>690</v>
      </c>
      <c r="B369" s="6">
        <f xml:space="preserve">     23000</f>
        <v>23000</v>
      </c>
      <c r="C369" s="6" t="s">
        <v>742</v>
      </c>
      <c r="D369" s="6">
        <f xml:space="preserve">     31800</f>
        <v>31800</v>
      </c>
    </row>
    <row r="370" spans="1:4">
      <c r="A370" s="6" t="s">
        <v>691</v>
      </c>
      <c r="B370" s="6">
        <f xml:space="preserve">     24200</f>
        <v>24200</v>
      </c>
      <c r="C370" s="6" t="s">
        <v>743</v>
      </c>
      <c r="D370" s="6">
        <f xml:space="preserve">      3600</f>
        <v>3600</v>
      </c>
    </row>
    <row r="371" spans="1:4">
      <c r="A371" s="6" t="s">
        <v>692</v>
      </c>
      <c r="B371" s="6">
        <f xml:space="preserve">     22000</f>
        <v>22000</v>
      </c>
      <c r="C371" s="6" t="s">
        <v>744</v>
      </c>
      <c r="D371" s="6">
        <f xml:space="preserve">      6000</f>
        <v>6000</v>
      </c>
    </row>
    <row r="372" spans="1:4">
      <c r="A372" s="6" t="s">
        <v>693</v>
      </c>
      <c r="B372" s="6">
        <f xml:space="preserve">     28000</f>
        <v>28000</v>
      </c>
      <c r="C372" s="6" t="s">
        <v>745</v>
      </c>
      <c r="D372" s="6">
        <f xml:space="preserve">      6000</f>
        <v>6000</v>
      </c>
    </row>
    <row r="373" spans="1:4">
      <c r="A373" s="6" t="s">
        <v>694</v>
      </c>
      <c r="B373" s="6">
        <f xml:space="preserve">     19000</f>
        <v>19000</v>
      </c>
      <c r="C373" s="6" t="s">
        <v>746</v>
      </c>
      <c r="D373" s="6">
        <f xml:space="preserve">     32500</f>
        <v>32500</v>
      </c>
    </row>
    <row r="374" spans="1:4">
      <c r="A374" s="6" t="s">
        <v>695</v>
      </c>
      <c r="B374" s="6">
        <f xml:space="preserve">     25800</f>
        <v>25800</v>
      </c>
      <c r="C374" s="6" t="s">
        <v>747</v>
      </c>
      <c r="D374" s="6">
        <f xml:space="preserve">      4700</f>
        <v>4700</v>
      </c>
    </row>
    <row r="375" spans="1:4">
      <c r="A375" s="6" t="s">
        <v>696</v>
      </c>
      <c r="B375" s="6">
        <f xml:space="preserve">     18700</f>
        <v>18700</v>
      </c>
      <c r="C375" s="6" t="s">
        <v>748</v>
      </c>
      <c r="D375" s="6">
        <f xml:space="preserve">      4400</f>
        <v>4400</v>
      </c>
    </row>
    <row r="376" spans="1:4">
      <c r="A376" s="6" t="s">
        <v>697</v>
      </c>
      <c r="B376" s="6">
        <f xml:space="preserve">     16500</f>
        <v>16500</v>
      </c>
      <c r="C376" s="6" t="s">
        <v>749</v>
      </c>
      <c r="D376" s="6">
        <f xml:space="preserve">      2000</f>
        <v>2000</v>
      </c>
    </row>
    <row r="377" spans="1:4">
      <c r="A377" s="6" t="s">
        <v>698</v>
      </c>
      <c r="B377" s="6">
        <f xml:space="preserve">      5100</f>
        <v>5100</v>
      </c>
      <c r="C377" s="6" t="s">
        <v>750</v>
      </c>
      <c r="D377" s="6">
        <f xml:space="preserve">      2500</f>
        <v>2500</v>
      </c>
    </row>
    <row r="378" spans="1:4">
      <c r="A378" s="6" t="s">
        <v>699</v>
      </c>
      <c r="B378" s="6">
        <f xml:space="preserve">       750</f>
        <v>750</v>
      </c>
      <c r="C378" s="6" t="s">
        <v>751</v>
      </c>
      <c r="D378" s="6">
        <f xml:space="preserve">      2200</f>
        <v>2200</v>
      </c>
    </row>
    <row r="379" spans="1:4">
      <c r="A379" s="6" t="s">
        <v>700</v>
      </c>
      <c r="B379" s="6">
        <f xml:space="preserve">       980</f>
        <v>980</v>
      </c>
      <c r="C379" s="6" t="s">
        <v>752</v>
      </c>
      <c r="D379" s="6">
        <f xml:space="preserve">      3600</f>
        <v>3600</v>
      </c>
    </row>
    <row r="380" spans="1:4">
      <c r="A380" s="6" t="s">
        <v>701</v>
      </c>
      <c r="B380" s="6">
        <f xml:space="preserve">      3400</f>
        <v>3400</v>
      </c>
      <c r="C380" s="6" t="s">
        <v>753</v>
      </c>
      <c r="D380" s="6">
        <f xml:space="preserve">      1500</f>
        <v>1500</v>
      </c>
    </row>
    <row r="381" spans="1:4">
      <c r="A381" s="6" t="s">
        <v>702</v>
      </c>
      <c r="B381" s="6">
        <f xml:space="preserve">      8200</f>
        <v>8200</v>
      </c>
      <c r="C381" s="6" t="s">
        <v>754</v>
      </c>
      <c r="D381" s="6">
        <f xml:space="preserve">     10500</f>
        <v>10500</v>
      </c>
    </row>
    <row r="382" spans="1:4">
      <c r="A382" s="6" t="s">
        <v>703</v>
      </c>
      <c r="B382" s="6">
        <f xml:space="preserve">      1700</f>
        <v>1700</v>
      </c>
      <c r="C382" s="6" t="s">
        <v>755</v>
      </c>
      <c r="D382" s="6">
        <f xml:space="preserve">      5600</f>
        <v>5600</v>
      </c>
    </row>
    <row r="383" spans="1:4">
      <c r="A383" s="6" t="s">
        <v>704</v>
      </c>
      <c r="B383" s="6">
        <f xml:space="preserve">      2000</f>
        <v>2000</v>
      </c>
      <c r="C383" s="6" t="s">
        <v>756</v>
      </c>
      <c r="D383" s="6">
        <f xml:space="preserve">     83500</f>
        <v>83500</v>
      </c>
    </row>
    <row r="384" spans="1:4">
      <c r="A384" s="6" t="s">
        <v>705</v>
      </c>
      <c r="B384" s="6">
        <f xml:space="preserve">      1500</f>
        <v>1500</v>
      </c>
      <c r="C384" s="6" t="s">
        <v>757</v>
      </c>
      <c r="D384" s="6">
        <f xml:space="preserve">      6400</f>
        <v>6400</v>
      </c>
    </row>
    <row r="385" spans="1:4">
      <c r="A385" s="6" t="s">
        <v>706</v>
      </c>
      <c r="B385" s="6">
        <f xml:space="preserve">      6000</f>
        <v>6000</v>
      </c>
      <c r="C385" s="6" t="s">
        <v>758</v>
      </c>
      <c r="D385" s="6">
        <f xml:space="preserve">     29000</f>
        <v>29000</v>
      </c>
    </row>
    <row r="386" spans="1:4">
      <c r="A386" s="6" t="s">
        <v>707</v>
      </c>
      <c r="B386" s="6">
        <f xml:space="preserve">       850</f>
        <v>850</v>
      </c>
      <c r="C386" s="6" t="s">
        <v>759</v>
      </c>
      <c r="D386" s="6">
        <f xml:space="preserve">      7200</f>
        <v>7200</v>
      </c>
    </row>
    <row r="387" spans="1:4">
      <c r="A387" s="6" t="s">
        <v>708</v>
      </c>
      <c r="B387" s="6">
        <f xml:space="preserve">       860</f>
        <v>860</v>
      </c>
      <c r="C387" s="6" t="s">
        <v>760</v>
      </c>
      <c r="D387" s="6">
        <f xml:space="preserve">      3500</f>
        <v>3500</v>
      </c>
    </row>
    <row r="388" spans="1:4">
      <c r="A388" s="6" t="s">
        <v>709</v>
      </c>
      <c r="B388" s="6">
        <f xml:space="preserve">       860</f>
        <v>860</v>
      </c>
      <c r="C388" s="6" t="s">
        <v>761</v>
      </c>
      <c r="D388" s="6">
        <f xml:space="preserve">     18700</f>
        <v>18700</v>
      </c>
    </row>
    <row r="389" spans="1:4">
      <c r="A389" s="6" t="s">
        <v>710</v>
      </c>
      <c r="B389" s="6">
        <f xml:space="preserve">      1250</f>
        <v>1250</v>
      </c>
      <c r="C389" s="6" t="s">
        <v>762</v>
      </c>
      <c r="D389" s="6">
        <f xml:space="preserve">     21600</f>
        <v>21600</v>
      </c>
    </row>
    <row r="390" spans="1:4">
      <c r="A390" s="6" t="s">
        <v>711</v>
      </c>
      <c r="B390" s="6">
        <f xml:space="preserve">     75600</f>
        <v>75600</v>
      </c>
      <c r="C390" s="6" t="s">
        <v>763</v>
      </c>
      <c r="D390" s="6">
        <f xml:space="preserve">    144600</f>
        <v>144600</v>
      </c>
    </row>
    <row r="391" spans="1:4">
      <c r="A391" s="6" t="s">
        <v>712</v>
      </c>
      <c r="B391" s="6">
        <f xml:space="preserve">     30700</f>
        <v>30700</v>
      </c>
      <c r="C391" s="6" t="s">
        <v>764</v>
      </c>
      <c r="D391" s="6">
        <f xml:space="preserve">      5700</f>
        <v>5700</v>
      </c>
    </row>
    <row r="392" spans="1:4">
      <c r="A392" s="6" t="s">
        <v>712</v>
      </c>
      <c r="B392" s="6">
        <f xml:space="preserve">     31200</f>
        <v>31200</v>
      </c>
      <c r="C392" s="6" t="s">
        <v>765</v>
      </c>
      <c r="D392" s="6">
        <f xml:space="preserve">     43100</f>
        <v>43100</v>
      </c>
    </row>
    <row r="393" spans="1:4">
      <c r="A393" s="6" t="s">
        <v>713</v>
      </c>
      <c r="B393" s="6">
        <f xml:space="preserve">     40900</f>
        <v>40900</v>
      </c>
      <c r="C393" s="6" t="s">
        <v>766</v>
      </c>
      <c r="D393" s="6">
        <f xml:space="preserve">       800</f>
        <v>800</v>
      </c>
    </row>
    <row r="394" spans="1:4">
      <c r="A394" s="6" t="s">
        <v>714</v>
      </c>
      <c r="B394" s="6">
        <f xml:space="preserve">     28400</f>
        <v>28400</v>
      </c>
      <c r="C394" s="6" t="s">
        <v>766</v>
      </c>
      <c r="D394" s="6">
        <f xml:space="preserve">       800</f>
        <v>800</v>
      </c>
    </row>
    <row r="395" spans="1:4">
      <c r="A395" s="6" t="s">
        <v>715</v>
      </c>
      <c r="B395" s="6">
        <f xml:space="preserve">      8800</f>
        <v>8800</v>
      </c>
      <c r="C395" s="6" t="s">
        <v>767</v>
      </c>
      <c r="D395" s="6">
        <f xml:space="preserve">     19300</f>
        <v>19300</v>
      </c>
    </row>
    <row r="396" spans="1:4">
      <c r="A396" s="6" t="s">
        <v>716</v>
      </c>
      <c r="B396" s="6">
        <f xml:space="preserve">      1500</f>
        <v>1500</v>
      </c>
      <c r="C396" s="6" t="s">
        <v>768</v>
      </c>
      <c r="D396" s="6">
        <f xml:space="preserve">      3000</f>
        <v>3000</v>
      </c>
    </row>
    <row r="397" spans="1:4">
      <c r="A397" s="6" t="s">
        <v>717</v>
      </c>
      <c r="B397" s="6">
        <f xml:space="preserve">     91700</f>
        <v>91700</v>
      </c>
      <c r="C397" s="6" t="s">
        <v>769</v>
      </c>
      <c r="D397" s="6">
        <f xml:space="preserve">      5200</f>
        <v>5200</v>
      </c>
    </row>
    <row r="398" spans="1:4">
      <c r="A398" s="6" t="s">
        <v>718</v>
      </c>
      <c r="B398" s="6">
        <f xml:space="preserve">     23000</f>
        <v>23000</v>
      </c>
      <c r="C398" s="6" t="s">
        <v>770</v>
      </c>
      <c r="D398" s="6">
        <f xml:space="preserve">      8200</f>
        <v>8200</v>
      </c>
    </row>
    <row r="399" spans="1:4">
      <c r="A399" s="6" t="s">
        <v>719</v>
      </c>
      <c r="B399" s="6">
        <f xml:space="preserve">     12500</f>
        <v>12500</v>
      </c>
      <c r="C399" s="6" t="s">
        <v>771</v>
      </c>
      <c r="D399" s="6">
        <f xml:space="preserve">     26500</f>
        <v>26500</v>
      </c>
    </row>
    <row r="400" spans="1:4">
      <c r="A400" s="6" t="s">
        <v>720</v>
      </c>
      <c r="B400" s="6">
        <f xml:space="preserve">     20300</f>
        <v>20300</v>
      </c>
      <c r="C400" s="6" t="s">
        <v>772</v>
      </c>
      <c r="D400" s="6">
        <f xml:space="preserve">     40600</f>
        <v>40600</v>
      </c>
    </row>
    <row r="401" spans="1:4">
      <c r="A401" s="6" t="s">
        <v>721</v>
      </c>
      <c r="B401" s="6">
        <f xml:space="preserve">      8600</f>
        <v>8600</v>
      </c>
      <c r="C401" s="6" t="s">
        <v>772</v>
      </c>
      <c r="D401" s="6">
        <f xml:space="preserve">     36000</f>
        <v>36000</v>
      </c>
    </row>
    <row r="402" spans="1:4">
      <c r="A402" s="6" t="s">
        <v>722</v>
      </c>
      <c r="B402" s="6">
        <f xml:space="preserve">      4500</f>
        <v>4500</v>
      </c>
      <c r="C402" s="6" t="s">
        <v>773</v>
      </c>
      <c r="D402" s="6">
        <f xml:space="preserve">     30000</f>
        <v>30000</v>
      </c>
    </row>
    <row r="403" spans="1:4">
      <c r="A403" s="6" t="s">
        <v>723</v>
      </c>
      <c r="B403" s="6">
        <f xml:space="preserve">     26600</f>
        <v>26600</v>
      </c>
      <c r="C403" s="6" t="s">
        <v>773</v>
      </c>
      <c r="D403" s="6">
        <f xml:space="preserve">     33500</f>
        <v>33500</v>
      </c>
    </row>
    <row r="404" spans="1:4">
      <c r="A404" s="6" t="s">
        <v>724</v>
      </c>
      <c r="B404" s="6">
        <f xml:space="preserve">     35300</f>
        <v>35300</v>
      </c>
      <c r="C404" s="6" t="s">
        <v>774</v>
      </c>
      <c r="D404" s="6">
        <f xml:space="preserve">     28000</f>
        <v>28000</v>
      </c>
    </row>
    <row r="405" spans="1:4">
      <c r="A405" s="6" t="s">
        <v>725</v>
      </c>
      <c r="B405" s="6">
        <f xml:space="preserve">      2900</f>
        <v>2900</v>
      </c>
      <c r="C405" s="6" t="s">
        <v>775</v>
      </c>
      <c r="D405" s="6">
        <f xml:space="preserve">     37300</f>
        <v>37300</v>
      </c>
    </row>
    <row r="406" spans="1:4">
      <c r="A406" s="6" t="s">
        <v>726</v>
      </c>
      <c r="B406" s="6">
        <f xml:space="preserve">      8700</f>
        <v>8700</v>
      </c>
      <c r="C406" s="6" t="s">
        <v>776</v>
      </c>
      <c r="D406" s="6">
        <f xml:space="preserve">      5500</f>
        <v>5500</v>
      </c>
    </row>
    <row r="407" spans="1:4">
      <c r="A407" s="6" t="s">
        <v>727</v>
      </c>
      <c r="B407" s="6">
        <f xml:space="preserve">      2500</f>
        <v>2500</v>
      </c>
      <c r="C407" s="6" t="s">
        <v>777</v>
      </c>
      <c r="D407" s="6">
        <f xml:space="preserve">     28000</f>
        <v>28000</v>
      </c>
    </row>
    <row r="408" spans="1:4">
      <c r="A408" s="6" t="s">
        <v>728</v>
      </c>
      <c r="B408" s="6">
        <f xml:space="preserve">      2900</f>
        <v>2900</v>
      </c>
      <c r="C408" s="6" t="s">
        <v>778</v>
      </c>
      <c r="D408" s="6">
        <f xml:space="preserve">     32500</f>
        <v>32500</v>
      </c>
    </row>
    <row r="409" spans="1:4">
      <c r="A409" s="6" t="s">
        <v>729</v>
      </c>
      <c r="B409" s="6">
        <f xml:space="preserve">      6000</f>
        <v>6000</v>
      </c>
      <c r="C409" s="6" t="s">
        <v>779</v>
      </c>
      <c r="D409" s="6">
        <f xml:space="preserve">    126500</f>
        <v>126500</v>
      </c>
    </row>
    <row r="410" spans="1:4">
      <c r="A410" s="6" t="s">
        <v>730</v>
      </c>
      <c r="B410" s="6">
        <f xml:space="preserve">      4400</f>
        <v>4400</v>
      </c>
      <c r="C410" s="6" t="s">
        <v>780</v>
      </c>
      <c r="D410" s="6">
        <f xml:space="preserve">     96600</f>
        <v>96600</v>
      </c>
    </row>
    <row r="411" spans="1:4">
      <c r="A411" s="6" t="s">
        <v>731</v>
      </c>
      <c r="B411" s="6">
        <f xml:space="preserve">     12500</f>
        <v>12500</v>
      </c>
      <c r="C411" s="6" t="s">
        <v>781</v>
      </c>
      <c r="D411" s="6">
        <f xml:space="preserve">     71200</f>
        <v>71200</v>
      </c>
    </row>
    <row r="412" spans="1:4">
      <c r="A412" s="6" t="s">
        <v>787</v>
      </c>
      <c r="B412" s="6">
        <f xml:space="preserve">      4800</f>
        <v>4800</v>
      </c>
      <c r="C412" s="6" t="s">
        <v>782</v>
      </c>
      <c r="D412" s="6">
        <f xml:space="preserve">      3300</f>
        <v>3300</v>
      </c>
    </row>
    <row r="413" spans="1:4">
      <c r="A413" s="6" t="s">
        <v>788</v>
      </c>
      <c r="B413" s="6">
        <f xml:space="preserve">       480</f>
        <v>480</v>
      </c>
      <c r="C413" s="6" t="s">
        <v>783</v>
      </c>
      <c r="D413" s="6">
        <f xml:space="preserve">       800</f>
        <v>800</v>
      </c>
    </row>
    <row r="414" spans="1:4">
      <c r="A414" s="6" t="s">
        <v>789</v>
      </c>
      <c r="B414" s="6">
        <f xml:space="preserve">     24700</f>
        <v>24700</v>
      </c>
      <c r="C414" s="6" t="s">
        <v>784</v>
      </c>
      <c r="D414" s="6">
        <f xml:space="preserve">      1500</f>
        <v>1500</v>
      </c>
    </row>
    <row r="415" spans="1:4">
      <c r="A415" s="6" t="s">
        <v>790</v>
      </c>
      <c r="B415" s="6">
        <f xml:space="preserve">     23800</f>
        <v>23800</v>
      </c>
      <c r="C415" s="6" t="s">
        <v>785</v>
      </c>
      <c r="D415" s="6">
        <f xml:space="preserve">      1000</f>
        <v>1000</v>
      </c>
    </row>
    <row r="416" spans="1:4">
      <c r="A416" s="6" t="s">
        <v>791</v>
      </c>
      <c r="B416" s="6">
        <f xml:space="preserve">      5000</f>
        <v>5000</v>
      </c>
      <c r="C416" s="6" t="s">
        <v>786</v>
      </c>
      <c r="D416" s="6">
        <f xml:space="preserve">       870</f>
        <v>870</v>
      </c>
    </row>
    <row r="417" spans="1:4">
      <c r="A417" s="6" t="s">
        <v>792</v>
      </c>
      <c r="B417" s="6">
        <f xml:space="preserve">      2700</f>
        <v>2700</v>
      </c>
      <c r="C417" s="6" t="s">
        <v>845</v>
      </c>
      <c r="D417" s="6">
        <f xml:space="preserve">     87000</f>
        <v>87000</v>
      </c>
    </row>
    <row r="418" spans="1:4">
      <c r="A418" s="6" t="s">
        <v>793</v>
      </c>
      <c r="B418" s="6">
        <f xml:space="preserve">      2700</f>
        <v>2700</v>
      </c>
      <c r="C418" s="6" t="s">
        <v>846</v>
      </c>
      <c r="D418" s="6">
        <f xml:space="preserve">      6400</f>
        <v>6400</v>
      </c>
    </row>
    <row r="419" spans="1:4">
      <c r="A419" s="6" t="s">
        <v>794</v>
      </c>
      <c r="B419" s="6">
        <f xml:space="preserve">      5000</f>
        <v>5000</v>
      </c>
      <c r="C419" s="6" t="s">
        <v>847</v>
      </c>
      <c r="D419" s="6">
        <f xml:space="preserve">      6600</f>
        <v>6600</v>
      </c>
    </row>
    <row r="420" spans="1:4">
      <c r="A420" s="6" t="s">
        <v>795</v>
      </c>
      <c r="B420" s="6">
        <f xml:space="preserve">       950</f>
        <v>950</v>
      </c>
      <c r="C420" s="6" t="s">
        <v>848</v>
      </c>
      <c r="D420" s="6">
        <f xml:space="preserve">     16500</f>
        <v>16500</v>
      </c>
    </row>
    <row r="421" spans="1:4">
      <c r="A421" s="6" t="s">
        <v>796</v>
      </c>
      <c r="B421" s="6">
        <f xml:space="preserve">       580</f>
        <v>580</v>
      </c>
      <c r="C421" s="6" t="s">
        <v>849</v>
      </c>
      <c r="D421" s="6">
        <f xml:space="preserve">     16500</f>
        <v>16500</v>
      </c>
    </row>
    <row r="422" spans="1:4">
      <c r="A422" s="6" t="s">
        <v>797</v>
      </c>
      <c r="B422" s="6">
        <f xml:space="preserve">       580</f>
        <v>580</v>
      </c>
      <c r="C422" s="6" t="s">
        <v>850</v>
      </c>
      <c r="D422" s="6">
        <f xml:space="preserve">      6400</f>
        <v>6400</v>
      </c>
    </row>
    <row r="423" spans="1:4">
      <c r="A423" s="6" t="s">
        <v>798</v>
      </c>
      <c r="B423" s="6">
        <f xml:space="preserve">     41000</f>
        <v>41000</v>
      </c>
      <c r="C423" s="6" t="s">
        <v>851</v>
      </c>
      <c r="D423" s="6">
        <f xml:space="preserve">      3000</f>
        <v>3000</v>
      </c>
    </row>
    <row r="424" spans="1:4">
      <c r="A424" s="6" t="s">
        <v>799</v>
      </c>
      <c r="B424" s="6">
        <f xml:space="preserve">      1000</f>
        <v>1000</v>
      </c>
      <c r="C424" s="6" t="s">
        <v>852</v>
      </c>
      <c r="D424" s="6">
        <f xml:space="preserve">      8100</f>
        <v>8100</v>
      </c>
    </row>
    <row r="425" spans="1:4">
      <c r="A425" s="6" t="s">
        <v>799</v>
      </c>
      <c r="B425" s="6">
        <f xml:space="preserve">      1000</f>
        <v>1000</v>
      </c>
      <c r="C425" s="6" t="s">
        <v>853</v>
      </c>
      <c r="D425" s="6">
        <f xml:space="preserve">     33400</f>
        <v>33400</v>
      </c>
    </row>
    <row r="426" spans="1:4">
      <c r="A426" s="6" t="s">
        <v>800</v>
      </c>
      <c r="B426" s="6">
        <f xml:space="preserve">      3300</f>
        <v>3300</v>
      </c>
      <c r="C426" s="6" t="s">
        <v>854</v>
      </c>
      <c r="D426" s="6">
        <f xml:space="preserve">     14300</f>
        <v>14300</v>
      </c>
    </row>
    <row r="427" spans="1:4">
      <c r="A427" s="6" t="s">
        <v>801</v>
      </c>
      <c r="B427" s="6">
        <f xml:space="preserve">      2800</f>
        <v>2800</v>
      </c>
      <c r="C427" s="6" t="s">
        <v>854</v>
      </c>
      <c r="D427" s="6">
        <f xml:space="preserve">     14300</f>
        <v>14300</v>
      </c>
    </row>
    <row r="428" spans="1:4">
      <c r="A428" s="6" t="s">
        <v>802</v>
      </c>
      <c r="B428" s="6">
        <f xml:space="preserve">     27000</f>
        <v>27000</v>
      </c>
      <c r="C428" s="6" t="s">
        <v>855</v>
      </c>
      <c r="D428" s="6">
        <f xml:space="preserve">     14300</f>
        <v>14300</v>
      </c>
    </row>
    <row r="429" spans="1:4">
      <c r="A429" s="6" t="s">
        <v>803</v>
      </c>
      <c r="B429" s="6">
        <f xml:space="preserve">     33200</f>
        <v>33200</v>
      </c>
      <c r="C429" s="6" t="s">
        <v>856</v>
      </c>
      <c r="D429" s="6">
        <f xml:space="preserve">     14300</f>
        <v>14300</v>
      </c>
    </row>
    <row r="430" spans="1:4">
      <c r="A430" s="6" t="s">
        <v>804</v>
      </c>
      <c r="B430" s="6">
        <f xml:space="preserve">     34800</f>
        <v>34800</v>
      </c>
      <c r="C430" s="6" t="s">
        <v>857</v>
      </c>
      <c r="D430" s="6">
        <f xml:space="preserve">     25300</f>
        <v>25300</v>
      </c>
    </row>
    <row r="431" spans="1:4">
      <c r="A431" s="6" t="s">
        <v>805</v>
      </c>
      <c r="B431" s="6">
        <f xml:space="preserve">     13500</f>
        <v>13500</v>
      </c>
      <c r="C431" s="6" t="s">
        <v>858</v>
      </c>
      <c r="D431" s="6">
        <f xml:space="preserve">      8000</f>
        <v>8000</v>
      </c>
    </row>
    <row r="432" spans="1:4">
      <c r="A432" s="6" t="s">
        <v>806</v>
      </c>
      <c r="B432" s="6">
        <f xml:space="preserve">      9500</f>
        <v>9500</v>
      </c>
      <c r="C432" s="6" t="s">
        <v>859</v>
      </c>
      <c r="D432" s="6">
        <f xml:space="preserve">     15700</f>
        <v>15700</v>
      </c>
    </row>
    <row r="433" spans="1:4">
      <c r="A433" s="6" t="s">
        <v>807</v>
      </c>
      <c r="B433" s="6">
        <f xml:space="preserve">     19800</f>
        <v>19800</v>
      </c>
      <c r="C433" s="6" t="s">
        <v>860</v>
      </c>
      <c r="D433" s="6">
        <f xml:space="preserve">     15900</f>
        <v>15900</v>
      </c>
    </row>
    <row r="434" spans="1:4">
      <c r="A434" s="6" t="s">
        <v>808</v>
      </c>
      <c r="B434" s="6">
        <f xml:space="preserve">     20300</f>
        <v>20300</v>
      </c>
      <c r="C434" s="6" t="s">
        <v>861</v>
      </c>
      <c r="D434" s="6">
        <f xml:space="preserve">     15100</f>
        <v>15100</v>
      </c>
    </row>
    <row r="435" spans="1:4">
      <c r="A435" s="6" t="s">
        <v>809</v>
      </c>
      <c r="B435" s="6">
        <f xml:space="preserve">     12000</f>
        <v>12000</v>
      </c>
      <c r="C435" s="6" t="s">
        <v>862</v>
      </c>
      <c r="D435" s="6">
        <f xml:space="preserve">     14700</f>
        <v>14700</v>
      </c>
    </row>
    <row r="436" spans="1:4">
      <c r="A436" s="6" t="s">
        <v>810</v>
      </c>
      <c r="B436" s="6">
        <f xml:space="preserve">     21400</f>
        <v>21400</v>
      </c>
      <c r="C436" s="6" t="s">
        <v>863</v>
      </c>
      <c r="D436" s="6">
        <f xml:space="preserve">     15900</f>
        <v>15900</v>
      </c>
    </row>
    <row r="437" spans="1:4">
      <c r="A437" s="6" t="s">
        <v>811</v>
      </c>
      <c r="B437" s="6">
        <f xml:space="preserve">     35900</f>
        <v>35900</v>
      </c>
      <c r="C437" s="6" t="s">
        <v>864</v>
      </c>
      <c r="D437" s="6">
        <f xml:space="preserve">     55000</f>
        <v>55000</v>
      </c>
    </row>
    <row r="438" spans="1:4">
      <c r="A438" s="6" t="s">
        <v>812</v>
      </c>
      <c r="B438" s="6">
        <f xml:space="preserve">     12000</f>
        <v>12000</v>
      </c>
      <c r="C438" s="6" t="s">
        <v>865</v>
      </c>
      <c r="D438" s="6">
        <f xml:space="preserve">     18500</f>
        <v>18500</v>
      </c>
    </row>
    <row r="439" spans="1:4">
      <c r="A439" s="6" t="s">
        <v>813</v>
      </c>
      <c r="B439" s="6">
        <f xml:space="preserve">      6700</f>
        <v>6700</v>
      </c>
      <c r="C439" s="6" t="s">
        <v>866</v>
      </c>
      <c r="D439" s="6">
        <f xml:space="preserve">     53100</f>
        <v>53100</v>
      </c>
    </row>
    <row r="440" spans="1:4">
      <c r="A440" s="6" t="s">
        <v>814</v>
      </c>
      <c r="B440" s="6">
        <f xml:space="preserve">      2600</f>
        <v>2600</v>
      </c>
      <c r="C440" s="6" t="s">
        <v>867</v>
      </c>
      <c r="D440" s="6">
        <f xml:space="preserve">     15700</f>
        <v>15700</v>
      </c>
    </row>
    <row r="441" spans="1:4">
      <c r="A441" s="6" t="s">
        <v>815</v>
      </c>
      <c r="B441" s="6">
        <f xml:space="preserve">      2700</f>
        <v>2700</v>
      </c>
      <c r="C441" s="6" t="s">
        <v>868</v>
      </c>
      <c r="D441" s="6">
        <f xml:space="preserve">     40000</f>
        <v>40000</v>
      </c>
    </row>
    <row r="442" spans="1:4">
      <c r="A442" s="6" t="s">
        <v>816</v>
      </c>
      <c r="B442" s="6">
        <f xml:space="preserve">      2700</f>
        <v>2700</v>
      </c>
      <c r="C442" s="6" t="s">
        <v>869</v>
      </c>
      <c r="D442" s="6">
        <f xml:space="preserve">     15500</f>
        <v>15500</v>
      </c>
    </row>
    <row r="443" spans="1:4">
      <c r="A443" s="6" t="s">
        <v>817</v>
      </c>
      <c r="B443" s="6">
        <f xml:space="preserve">     19500</f>
        <v>19500</v>
      </c>
      <c r="C443" s="6" t="s">
        <v>870</v>
      </c>
      <c r="D443" s="6">
        <f xml:space="preserve">     15000</f>
        <v>15000</v>
      </c>
    </row>
    <row r="444" spans="1:4">
      <c r="A444" s="6" t="s">
        <v>818</v>
      </c>
      <c r="B444" s="6">
        <f xml:space="preserve">      2000</f>
        <v>2000</v>
      </c>
      <c r="C444" s="6" t="s">
        <v>871</v>
      </c>
      <c r="D444" s="6">
        <f xml:space="preserve">       750</f>
        <v>750</v>
      </c>
    </row>
    <row r="445" spans="1:4">
      <c r="A445" s="6" t="s">
        <v>819</v>
      </c>
      <c r="B445" s="6">
        <f xml:space="preserve">      2200</f>
        <v>2200</v>
      </c>
      <c r="C445" s="6" t="s">
        <v>872</v>
      </c>
      <c r="D445" s="6">
        <f xml:space="preserve">       770</f>
        <v>770</v>
      </c>
    </row>
    <row r="446" spans="1:4">
      <c r="A446" s="6" t="s">
        <v>820</v>
      </c>
      <c r="B446" s="6">
        <f xml:space="preserve">     34200</f>
        <v>34200</v>
      </c>
      <c r="C446" s="6" t="s">
        <v>873</v>
      </c>
      <c r="D446" s="6">
        <f xml:space="preserve">      1000</f>
        <v>1000</v>
      </c>
    </row>
    <row r="447" spans="1:4">
      <c r="A447" s="6" t="s">
        <v>821</v>
      </c>
      <c r="B447" s="6">
        <f xml:space="preserve">      2300</f>
        <v>2300</v>
      </c>
      <c r="C447" s="6" t="s">
        <v>874</v>
      </c>
      <c r="D447" s="6">
        <f xml:space="preserve">      2100</f>
        <v>2100</v>
      </c>
    </row>
    <row r="448" spans="1:4">
      <c r="A448" s="6" t="s">
        <v>822</v>
      </c>
      <c r="B448" s="6">
        <f xml:space="preserve">      3100</f>
        <v>3100</v>
      </c>
      <c r="C448" s="6" t="s">
        <v>875</v>
      </c>
      <c r="D448" s="6">
        <f xml:space="preserve">      2100</f>
        <v>2100</v>
      </c>
    </row>
    <row r="449" spans="1:4">
      <c r="A449" s="6" t="s">
        <v>823</v>
      </c>
      <c r="B449" s="6">
        <f xml:space="preserve">      6600</f>
        <v>6600</v>
      </c>
      <c r="C449" s="6" t="s">
        <v>876</v>
      </c>
      <c r="D449" s="6">
        <f xml:space="preserve">     86000</f>
        <v>86000</v>
      </c>
    </row>
    <row r="450" spans="1:4">
      <c r="A450" s="6" t="s">
        <v>824</v>
      </c>
      <c r="B450" s="6">
        <f xml:space="preserve">      5400</f>
        <v>5400</v>
      </c>
      <c r="C450" s="6" t="s">
        <v>877</v>
      </c>
      <c r="D450" s="6">
        <f xml:space="preserve">      7500</f>
        <v>7500</v>
      </c>
    </row>
    <row r="451" spans="1:4">
      <c r="A451" s="6" t="s">
        <v>825</v>
      </c>
      <c r="B451" s="6">
        <f xml:space="preserve">     55000</f>
        <v>55000</v>
      </c>
      <c r="C451" s="6" t="s">
        <v>878</v>
      </c>
      <c r="D451" s="6">
        <f xml:space="preserve">      7000</f>
        <v>7000</v>
      </c>
    </row>
    <row r="452" spans="1:4">
      <c r="A452" s="6" t="s">
        <v>826</v>
      </c>
      <c r="B452" s="6">
        <f xml:space="preserve">     95500</f>
        <v>95500</v>
      </c>
      <c r="C452" s="6" t="s">
        <v>879</v>
      </c>
      <c r="D452" s="6">
        <f xml:space="preserve">     36500</f>
        <v>36500</v>
      </c>
    </row>
    <row r="453" spans="1:4">
      <c r="A453" s="6" t="s">
        <v>827</v>
      </c>
      <c r="B453" s="6">
        <f xml:space="preserve">     45000</f>
        <v>45000</v>
      </c>
      <c r="C453" s="6" t="s">
        <v>880</v>
      </c>
      <c r="D453" s="6">
        <f xml:space="preserve">      2500</f>
        <v>2500</v>
      </c>
    </row>
    <row r="454" spans="1:4">
      <c r="A454" s="6" t="s">
        <v>828</v>
      </c>
      <c r="B454" s="6">
        <f xml:space="preserve">     59500</f>
        <v>59500</v>
      </c>
      <c r="C454" s="6" t="s">
        <v>880</v>
      </c>
      <c r="D454" s="6">
        <f xml:space="preserve">      2500</f>
        <v>2500</v>
      </c>
    </row>
    <row r="455" spans="1:4">
      <c r="A455" s="6" t="s">
        <v>829</v>
      </c>
      <c r="B455" s="6">
        <f xml:space="preserve">     36600</f>
        <v>36600</v>
      </c>
      <c r="C455" s="6" t="s">
        <v>881</v>
      </c>
      <c r="D455" s="6">
        <f xml:space="preserve">     38000</f>
        <v>38000</v>
      </c>
    </row>
    <row r="456" spans="1:4">
      <c r="A456" s="6" t="s">
        <v>830</v>
      </c>
      <c r="B456" s="6">
        <f xml:space="preserve">     21000</f>
        <v>21000</v>
      </c>
      <c r="C456" s="6" t="s">
        <v>882</v>
      </c>
      <c r="D456" s="6">
        <f xml:space="preserve">     85500</f>
        <v>85500</v>
      </c>
    </row>
    <row r="457" spans="1:4">
      <c r="A457" s="6" t="s">
        <v>831</v>
      </c>
      <c r="B457" s="6">
        <f xml:space="preserve">     25900</f>
        <v>25900</v>
      </c>
      <c r="C457" s="6" t="s">
        <v>883</v>
      </c>
      <c r="D457" s="6">
        <f xml:space="preserve">     39000</f>
        <v>39000</v>
      </c>
    </row>
    <row r="458" spans="1:4">
      <c r="A458" s="6" t="s">
        <v>832</v>
      </c>
      <c r="B458" s="6">
        <f xml:space="preserve">     12800</f>
        <v>12800</v>
      </c>
      <c r="C458" s="6" t="s">
        <v>884</v>
      </c>
      <c r="D458" s="6">
        <f xml:space="preserve">     57200</f>
        <v>57200</v>
      </c>
    </row>
    <row r="459" spans="1:4">
      <c r="A459" s="6" t="s">
        <v>833</v>
      </c>
      <c r="B459" s="6">
        <f xml:space="preserve">      2000</f>
        <v>2000</v>
      </c>
      <c r="C459" s="6" t="s">
        <v>885</v>
      </c>
      <c r="D459" s="6">
        <f xml:space="preserve">     74700</f>
        <v>74700</v>
      </c>
    </row>
    <row r="460" spans="1:4">
      <c r="A460" s="6" t="s">
        <v>834</v>
      </c>
      <c r="B460" s="6">
        <f xml:space="preserve">      2500</f>
        <v>2500</v>
      </c>
      <c r="C460" s="6" t="s">
        <v>886</v>
      </c>
      <c r="D460" s="6">
        <f xml:space="preserve">      3700</f>
        <v>3700</v>
      </c>
    </row>
    <row r="461" spans="1:4">
      <c r="A461" s="6" t="s">
        <v>835</v>
      </c>
      <c r="B461" s="6">
        <f xml:space="preserve">     34600</f>
        <v>34600</v>
      </c>
      <c r="C461" s="6" t="s">
        <v>887</v>
      </c>
      <c r="D461" s="6">
        <f xml:space="preserve">      8700</f>
        <v>8700</v>
      </c>
    </row>
    <row r="462" spans="1:4">
      <c r="A462" s="6" t="s">
        <v>836</v>
      </c>
      <c r="B462" s="6">
        <f xml:space="preserve">     41000</f>
        <v>41000</v>
      </c>
      <c r="C462" s="6" t="s">
        <v>888</v>
      </c>
      <c r="D462" s="6">
        <f xml:space="preserve">      4000</f>
        <v>4000</v>
      </c>
    </row>
    <row r="463" spans="1:4">
      <c r="A463" s="6" t="s">
        <v>837</v>
      </c>
      <c r="B463" s="6">
        <f xml:space="preserve">     18500</f>
        <v>18500</v>
      </c>
      <c r="C463" s="6" t="s">
        <v>889</v>
      </c>
      <c r="D463" s="6">
        <f xml:space="preserve">    124500</f>
        <v>124500</v>
      </c>
    </row>
    <row r="464" spans="1:4">
      <c r="A464" s="6" t="s">
        <v>838</v>
      </c>
      <c r="B464" s="6">
        <f xml:space="preserve">     20800</f>
        <v>20800</v>
      </c>
      <c r="C464" s="6" t="s">
        <v>890</v>
      </c>
      <c r="D464" s="6">
        <f xml:space="preserve">    105000</f>
        <v>105000</v>
      </c>
    </row>
    <row r="465" spans="1:4">
      <c r="A465" s="6" t="s">
        <v>839</v>
      </c>
      <c r="B465" s="6">
        <f xml:space="preserve">     39800</f>
        <v>39800</v>
      </c>
      <c r="C465" s="6" t="s">
        <v>891</v>
      </c>
      <c r="D465" s="6">
        <f xml:space="preserve">     67500</f>
        <v>67500</v>
      </c>
    </row>
    <row r="466" spans="1:4">
      <c r="A466" s="6" t="s">
        <v>840</v>
      </c>
      <c r="B466" s="6">
        <f xml:space="preserve">    122500</f>
        <v>122500</v>
      </c>
      <c r="C466" s="6" t="s">
        <v>892</v>
      </c>
      <c r="D466" s="6">
        <f xml:space="preserve">      7500</f>
        <v>7500</v>
      </c>
    </row>
    <row r="467" spans="1:4">
      <c r="A467" s="6" t="s">
        <v>841</v>
      </c>
      <c r="B467" s="6">
        <f xml:space="preserve">     40500</f>
        <v>40500</v>
      </c>
      <c r="C467" s="6" t="s">
        <v>893</v>
      </c>
      <c r="D467" s="6">
        <f xml:space="preserve">      8700</f>
        <v>8700</v>
      </c>
    </row>
    <row r="468" spans="1:4">
      <c r="A468" s="6" t="s">
        <v>842</v>
      </c>
      <c r="B468" s="6">
        <f xml:space="preserve">     24000</f>
        <v>24000</v>
      </c>
      <c r="C468" s="6" t="s">
        <v>894</v>
      </c>
      <c r="D468" s="6">
        <f xml:space="preserve">      6800</f>
        <v>6800</v>
      </c>
    </row>
    <row r="469" spans="1:4">
      <c r="A469" s="6" t="s">
        <v>843</v>
      </c>
      <c r="B469" s="6">
        <f xml:space="preserve">     11600</f>
        <v>11600</v>
      </c>
      <c r="C469" s="6" t="s">
        <v>895</v>
      </c>
      <c r="D469" s="6">
        <f xml:space="preserve">      3400</f>
        <v>3400</v>
      </c>
    </row>
    <row r="470" spans="1:4">
      <c r="A470" s="6" t="s">
        <v>844</v>
      </c>
      <c r="B470" s="6">
        <f xml:space="preserve">     33200</f>
        <v>33200</v>
      </c>
      <c r="C470" s="6" t="s">
        <v>896</v>
      </c>
      <c r="D470" s="6">
        <f xml:space="preserve">      3500</f>
        <v>3500</v>
      </c>
    </row>
    <row r="471" spans="1:4">
      <c r="A471" s="6" t="s">
        <v>902</v>
      </c>
      <c r="B471" s="6">
        <f xml:space="preserve">      3400</f>
        <v>3400</v>
      </c>
      <c r="C471" s="6" t="s">
        <v>897</v>
      </c>
      <c r="D471" s="6">
        <f xml:space="preserve">      7500</f>
        <v>7500</v>
      </c>
    </row>
    <row r="472" spans="1:4">
      <c r="A472" s="6" t="s">
        <v>903</v>
      </c>
      <c r="B472" s="6">
        <f xml:space="preserve">      3700</f>
        <v>3700</v>
      </c>
      <c r="C472" s="6" t="s">
        <v>898</v>
      </c>
      <c r="D472" s="6">
        <f xml:space="preserve">      4400</f>
        <v>4400</v>
      </c>
    </row>
    <row r="473" spans="1:4">
      <c r="A473" s="6" t="s">
        <v>904</v>
      </c>
      <c r="B473" s="6">
        <f xml:space="preserve">      3400</f>
        <v>3400</v>
      </c>
      <c r="C473" s="6" t="s">
        <v>899</v>
      </c>
      <c r="D473" s="6">
        <f xml:space="preserve">      2600</f>
        <v>2600</v>
      </c>
    </row>
    <row r="474" spans="1:4">
      <c r="A474" s="6" t="s">
        <v>905</v>
      </c>
      <c r="B474" s="6">
        <f xml:space="preserve">      4300</f>
        <v>4300</v>
      </c>
      <c r="C474" s="6" t="s">
        <v>900</v>
      </c>
      <c r="D474" s="6">
        <f xml:space="preserve">      2600</f>
        <v>2600</v>
      </c>
    </row>
    <row r="475" spans="1:4">
      <c r="A475" s="6" t="s">
        <v>906</v>
      </c>
      <c r="B475" s="6">
        <f xml:space="preserve">     36500</f>
        <v>36500</v>
      </c>
      <c r="C475" s="6" t="s">
        <v>901</v>
      </c>
      <c r="D475" s="6">
        <f xml:space="preserve">      3200</f>
        <v>3200</v>
      </c>
    </row>
    <row r="476" spans="1:4">
      <c r="A476" s="6" t="s">
        <v>907</v>
      </c>
      <c r="B476" s="6">
        <f xml:space="preserve">      3550</f>
        <v>3550</v>
      </c>
      <c r="C476" s="6" t="s">
        <v>959</v>
      </c>
      <c r="D476" s="6">
        <f xml:space="preserve">      1400</f>
        <v>1400</v>
      </c>
    </row>
    <row r="477" spans="1:4">
      <c r="A477" s="6" t="s">
        <v>908</v>
      </c>
      <c r="B477" s="6">
        <f xml:space="preserve">     57800</f>
        <v>57800</v>
      </c>
      <c r="C477" s="6" t="s">
        <v>960</v>
      </c>
      <c r="D477" s="6">
        <f xml:space="preserve">     48800</f>
        <v>48800</v>
      </c>
    </row>
    <row r="478" spans="1:4">
      <c r="A478" s="6" t="s">
        <v>909</v>
      </c>
      <c r="B478" s="6">
        <f xml:space="preserve">      4000</f>
        <v>4000</v>
      </c>
      <c r="C478" s="6" t="s">
        <v>961</v>
      </c>
      <c r="D478" s="6">
        <f xml:space="preserve">     78000</f>
        <v>78000</v>
      </c>
    </row>
    <row r="479" spans="1:4">
      <c r="A479" s="6" t="s">
        <v>910</v>
      </c>
      <c r="B479" s="6">
        <f xml:space="preserve">      2600</f>
        <v>2600</v>
      </c>
      <c r="C479" s="6" t="s">
        <v>962</v>
      </c>
      <c r="D479" s="6">
        <f xml:space="preserve">     41300</f>
        <v>41300</v>
      </c>
    </row>
    <row r="480" spans="1:4">
      <c r="A480" s="6" t="s">
        <v>911</v>
      </c>
      <c r="B480" s="6">
        <f xml:space="preserve">      2650</f>
        <v>2650</v>
      </c>
      <c r="C480" s="6" t="s">
        <v>963</v>
      </c>
      <c r="D480" s="6">
        <f xml:space="preserve">     28000</f>
        <v>28000</v>
      </c>
    </row>
    <row r="481" spans="1:4">
      <c r="A481" s="6" t="s">
        <v>912</v>
      </c>
      <c r="B481" s="6">
        <f xml:space="preserve">      4000</f>
        <v>4000</v>
      </c>
      <c r="C481" s="6" t="s">
        <v>964</v>
      </c>
      <c r="D481" s="6">
        <f xml:space="preserve">     35300</f>
        <v>35300</v>
      </c>
    </row>
    <row r="482" spans="1:4">
      <c r="A482" s="6" t="s">
        <v>913</v>
      </c>
      <c r="B482" s="6">
        <f xml:space="preserve">      1900</f>
        <v>1900</v>
      </c>
      <c r="C482" s="6" t="s">
        <v>964</v>
      </c>
      <c r="D482" s="6">
        <f xml:space="preserve">     35800</f>
        <v>35800</v>
      </c>
    </row>
    <row r="483" spans="1:4">
      <c r="A483" s="6" t="s">
        <v>914</v>
      </c>
      <c r="B483" s="6">
        <f xml:space="preserve">      1800</f>
        <v>1800</v>
      </c>
      <c r="C483" s="6" t="s">
        <v>965</v>
      </c>
      <c r="D483" s="6">
        <f xml:space="preserve">     59800</f>
        <v>59800</v>
      </c>
    </row>
    <row r="484" spans="1:4">
      <c r="A484" s="6" t="s">
        <v>915</v>
      </c>
      <c r="B484" s="6">
        <f xml:space="preserve">      2100</f>
        <v>2100</v>
      </c>
      <c r="C484" s="6" t="s">
        <v>966</v>
      </c>
      <c r="D484" s="6">
        <f xml:space="preserve">     22500</f>
        <v>22500</v>
      </c>
    </row>
    <row r="485" spans="1:4">
      <c r="A485" s="6" t="s">
        <v>916</v>
      </c>
      <c r="B485" s="6">
        <f xml:space="preserve">     32300</f>
        <v>32300</v>
      </c>
      <c r="C485" s="6" t="s">
        <v>967</v>
      </c>
      <c r="D485" s="6">
        <f xml:space="preserve">     16500</f>
        <v>16500</v>
      </c>
    </row>
    <row r="486" spans="1:4">
      <c r="A486" s="6" t="s">
        <v>917</v>
      </c>
      <c r="B486" s="6">
        <f xml:space="preserve">      6000</f>
        <v>6000</v>
      </c>
      <c r="C486" s="6" t="s">
        <v>968</v>
      </c>
      <c r="D486" s="6">
        <f xml:space="preserve">     16000</f>
        <v>16000</v>
      </c>
    </row>
    <row r="487" spans="1:4">
      <c r="A487" s="6" t="s">
        <v>918</v>
      </c>
      <c r="B487" s="6">
        <f xml:space="preserve">      1300</f>
        <v>1300</v>
      </c>
      <c r="C487" s="6" t="s">
        <v>969</v>
      </c>
      <c r="D487" s="6">
        <f xml:space="preserve">     37600</f>
        <v>37600</v>
      </c>
    </row>
    <row r="488" spans="1:4">
      <c r="A488" s="6" t="s">
        <v>919</v>
      </c>
      <c r="B488" s="6">
        <f xml:space="preserve">      3000</f>
        <v>3000</v>
      </c>
      <c r="C488" s="6" t="s">
        <v>970</v>
      </c>
      <c r="D488" s="6">
        <f xml:space="preserve">       900</f>
        <v>900</v>
      </c>
    </row>
    <row r="489" spans="1:4">
      <c r="A489" s="6" t="s">
        <v>920</v>
      </c>
      <c r="B489" s="6">
        <f xml:space="preserve">      1300</f>
        <v>1300</v>
      </c>
      <c r="C489" s="6" t="s">
        <v>971</v>
      </c>
      <c r="D489" s="6">
        <f xml:space="preserve">    137000</f>
        <v>137000</v>
      </c>
    </row>
    <row r="490" spans="1:4">
      <c r="A490" s="6" t="s">
        <v>920</v>
      </c>
      <c r="B490" s="6">
        <f xml:space="preserve">      1300</f>
        <v>1300</v>
      </c>
      <c r="C490" s="6" t="s">
        <v>972</v>
      </c>
      <c r="D490" s="6">
        <f xml:space="preserve">     17000</f>
        <v>17000</v>
      </c>
    </row>
    <row r="491" spans="1:4">
      <c r="A491" s="6" t="s">
        <v>921</v>
      </c>
      <c r="B491" s="6">
        <f xml:space="preserve">     35300</f>
        <v>35300</v>
      </c>
      <c r="C491" s="6" t="s">
        <v>973</v>
      </c>
      <c r="D491" s="6">
        <f xml:space="preserve">     25500</f>
        <v>25500</v>
      </c>
    </row>
    <row r="492" spans="1:4">
      <c r="A492" s="6" t="s">
        <v>922</v>
      </c>
      <c r="B492" s="6">
        <f xml:space="preserve">     30000</f>
        <v>30000</v>
      </c>
      <c r="C492" s="6" t="s">
        <v>974</v>
      </c>
      <c r="D492" s="6">
        <f xml:space="preserve">      1500</f>
        <v>1500</v>
      </c>
    </row>
    <row r="493" spans="1:4">
      <c r="A493" s="6" t="s">
        <v>923</v>
      </c>
      <c r="B493" s="6">
        <f xml:space="preserve">     44000</f>
        <v>44000</v>
      </c>
      <c r="C493" s="6" t="s">
        <v>975</v>
      </c>
      <c r="D493" s="6">
        <f xml:space="preserve">      2450</f>
        <v>2450</v>
      </c>
    </row>
    <row r="494" spans="1:4">
      <c r="A494" s="6" t="s">
        <v>924</v>
      </c>
      <c r="B494" s="6">
        <f xml:space="preserve">      5000</f>
        <v>5000</v>
      </c>
      <c r="C494" s="6" t="s">
        <v>976</v>
      </c>
      <c r="D494" s="6">
        <f xml:space="preserve">     27500</f>
        <v>27500</v>
      </c>
    </row>
    <row r="495" spans="1:4">
      <c r="A495" s="6" t="s">
        <v>925</v>
      </c>
      <c r="B495" s="6">
        <f xml:space="preserve">     34000</f>
        <v>34000</v>
      </c>
      <c r="C495" s="6" t="s">
        <v>977</v>
      </c>
      <c r="D495" s="6">
        <f xml:space="preserve">       800</f>
        <v>800</v>
      </c>
    </row>
    <row r="496" spans="1:4">
      <c r="A496" s="6" t="s">
        <v>926</v>
      </c>
      <c r="B496" s="6">
        <f xml:space="preserve">       860</f>
        <v>860</v>
      </c>
      <c r="C496" s="6" t="s">
        <v>978</v>
      </c>
      <c r="D496" s="6">
        <f xml:space="preserve">      1050</f>
        <v>1050</v>
      </c>
    </row>
    <row r="497" spans="1:4">
      <c r="A497" s="6" t="s">
        <v>927</v>
      </c>
      <c r="B497" s="6">
        <f xml:space="preserve">      5500</f>
        <v>5500</v>
      </c>
      <c r="C497" s="6" t="s">
        <v>979</v>
      </c>
      <c r="D497" s="6">
        <f xml:space="preserve">      7900</f>
        <v>7900</v>
      </c>
    </row>
    <row r="498" spans="1:4">
      <c r="A498" s="6" t="s">
        <v>928</v>
      </c>
      <c r="B498" s="6">
        <f xml:space="preserve">     30000</f>
        <v>30000</v>
      </c>
      <c r="C498" s="6" t="s">
        <v>980</v>
      </c>
      <c r="D498" s="6">
        <f xml:space="preserve">      3500</f>
        <v>3500</v>
      </c>
    </row>
    <row r="499" spans="1:4">
      <c r="A499" s="6" t="s">
        <v>929</v>
      </c>
      <c r="B499" s="6">
        <f xml:space="preserve">     33400</f>
        <v>33400</v>
      </c>
      <c r="C499" s="6" t="s">
        <v>981</v>
      </c>
      <c r="D499" s="6">
        <f xml:space="preserve">      3500</f>
        <v>3500</v>
      </c>
    </row>
    <row r="500" spans="1:4">
      <c r="A500" s="6" t="s">
        <v>930</v>
      </c>
      <c r="B500" s="6">
        <f xml:space="preserve">     30300</f>
        <v>30300</v>
      </c>
      <c r="C500" s="6" t="s">
        <v>982</v>
      </c>
      <c r="D500" s="6">
        <f xml:space="preserve">      2050</f>
        <v>2050</v>
      </c>
    </row>
    <row r="501" spans="1:4">
      <c r="A501" s="6" t="s">
        <v>931</v>
      </c>
      <c r="B501" s="6">
        <f xml:space="preserve">     24900</f>
        <v>24900</v>
      </c>
      <c r="C501" s="6" t="s">
        <v>983</v>
      </c>
      <c r="D501" s="6">
        <f xml:space="preserve">     12000</f>
        <v>12000</v>
      </c>
    </row>
    <row r="502" spans="1:4">
      <c r="A502" s="6" t="s">
        <v>932</v>
      </c>
      <c r="B502" s="6">
        <f xml:space="preserve">     38300</f>
        <v>38300</v>
      </c>
      <c r="C502" s="6" t="s">
        <v>984</v>
      </c>
      <c r="D502" s="6">
        <f xml:space="preserve">     11000</f>
        <v>11000</v>
      </c>
    </row>
    <row r="503" spans="1:4">
      <c r="A503" s="6" t="s">
        <v>933</v>
      </c>
      <c r="B503" s="6">
        <f xml:space="preserve">     44000</f>
        <v>44000</v>
      </c>
      <c r="C503" s="6" t="s">
        <v>985</v>
      </c>
      <c r="D503" s="6">
        <f xml:space="preserve">     18200</f>
        <v>18200</v>
      </c>
    </row>
    <row r="504" spans="1:4">
      <c r="A504" s="6" t="s">
        <v>934</v>
      </c>
      <c r="B504" s="6">
        <f xml:space="preserve">     59500</f>
        <v>59500</v>
      </c>
      <c r="C504" s="6" t="s">
        <v>986</v>
      </c>
      <c r="D504" s="6">
        <f xml:space="preserve">     22000</f>
        <v>22000</v>
      </c>
    </row>
    <row r="505" spans="1:4">
      <c r="A505" s="6" t="s">
        <v>935</v>
      </c>
      <c r="B505" s="6">
        <f xml:space="preserve">     41300</f>
        <v>41300</v>
      </c>
      <c r="C505" s="6" t="s">
        <v>987</v>
      </c>
      <c r="D505" s="6">
        <f xml:space="preserve">     20000</f>
        <v>20000</v>
      </c>
    </row>
    <row r="506" spans="1:4">
      <c r="A506" s="6" t="s">
        <v>936</v>
      </c>
      <c r="B506" s="6">
        <f xml:space="preserve">      2000</f>
        <v>2000</v>
      </c>
      <c r="C506" s="6" t="s">
        <v>988</v>
      </c>
      <c r="D506" s="6">
        <f xml:space="preserve">     23000</f>
        <v>23000</v>
      </c>
    </row>
    <row r="507" spans="1:4">
      <c r="A507" s="6" t="s">
        <v>937</v>
      </c>
      <c r="B507" s="6">
        <f xml:space="preserve">      2000</f>
        <v>2000</v>
      </c>
      <c r="C507" s="6" t="s">
        <v>989</v>
      </c>
      <c r="D507" s="6">
        <f xml:space="preserve">      5400</f>
        <v>5400</v>
      </c>
    </row>
    <row r="508" spans="1:4">
      <c r="A508" s="6" t="s">
        <v>938</v>
      </c>
      <c r="B508" s="6">
        <f xml:space="preserve">     30000</f>
        <v>30000</v>
      </c>
      <c r="C508" s="6" t="s">
        <v>990</v>
      </c>
      <c r="D508" s="6">
        <f xml:space="preserve">     10000</f>
        <v>10000</v>
      </c>
    </row>
    <row r="509" spans="1:4">
      <c r="A509" s="6" t="s">
        <v>939</v>
      </c>
      <c r="B509" s="6">
        <f xml:space="preserve">      3050</f>
        <v>3050</v>
      </c>
      <c r="C509" s="6" t="s">
        <v>991</v>
      </c>
      <c r="D509" s="6">
        <f xml:space="preserve">     51000</f>
        <v>51000</v>
      </c>
    </row>
    <row r="510" spans="1:4">
      <c r="A510" s="6" t="s">
        <v>940</v>
      </c>
      <c r="B510" s="6">
        <f xml:space="preserve">      2200</f>
        <v>2200</v>
      </c>
      <c r="C510" s="6" t="s">
        <v>992</v>
      </c>
      <c r="D510" s="6">
        <f xml:space="preserve">    130000</f>
        <v>130000</v>
      </c>
    </row>
    <row r="511" spans="1:4">
      <c r="A511" s="6" t="s">
        <v>941</v>
      </c>
      <c r="B511" s="6">
        <f xml:space="preserve">      2700</f>
        <v>2700</v>
      </c>
      <c r="C511" s="6" t="s">
        <v>993</v>
      </c>
      <c r="D511" s="6">
        <f xml:space="preserve">      4500</f>
        <v>4500</v>
      </c>
    </row>
    <row r="512" spans="1:4">
      <c r="A512" s="6" t="s">
        <v>942</v>
      </c>
      <c r="B512" s="6">
        <f xml:space="preserve">      1800</f>
        <v>1800</v>
      </c>
      <c r="C512" s="6" t="s">
        <v>994</v>
      </c>
      <c r="D512" s="6">
        <f xml:space="preserve">     17000</f>
        <v>17000</v>
      </c>
    </row>
    <row r="513" spans="1:4">
      <c r="A513" s="6" t="s">
        <v>943</v>
      </c>
      <c r="B513" s="6">
        <f xml:space="preserve">      3050</f>
        <v>3050</v>
      </c>
      <c r="C513" s="6" t="s">
        <v>995</v>
      </c>
      <c r="D513" s="6">
        <f xml:space="preserve">     17000</f>
        <v>17000</v>
      </c>
    </row>
    <row r="514" spans="1:4">
      <c r="A514" s="6" t="s">
        <v>944</v>
      </c>
      <c r="B514" s="6">
        <f xml:space="preserve">      1700</f>
        <v>1700</v>
      </c>
      <c r="C514" s="6" t="s">
        <v>996</v>
      </c>
      <c r="D514" s="6">
        <f xml:space="preserve">     17500</f>
        <v>17500</v>
      </c>
    </row>
    <row r="515" spans="1:4">
      <c r="A515" s="6" t="s">
        <v>945</v>
      </c>
      <c r="B515" s="6">
        <f xml:space="preserve">     71500</f>
        <v>71500</v>
      </c>
      <c r="C515" s="6" t="s">
        <v>997</v>
      </c>
      <c r="D515" s="6">
        <f xml:space="preserve">     31800</f>
        <v>31800</v>
      </c>
    </row>
    <row r="516" spans="1:4">
      <c r="A516" s="6" t="s">
        <v>946</v>
      </c>
      <c r="B516" s="6">
        <f xml:space="preserve">     83600</f>
        <v>83600</v>
      </c>
      <c r="C516" s="6" t="s">
        <v>998</v>
      </c>
      <c r="D516" s="6">
        <f xml:space="preserve">     70400</f>
        <v>70400</v>
      </c>
    </row>
    <row r="517" spans="1:4">
      <c r="A517" s="6" t="s">
        <v>947</v>
      </c>
      <c r="B517" s="6">
        <f xml:space="preserve">      3200</f>
        <v>3200</v>
      </c>
      <c r="C517" s="6" t="s">
        <v>999</v>
      </c>
      <c r="D517" s="6">
        <f xml:space="preserve">     44300</f>
        <v>44300</v>
      </c>
    </row>
    <row r="518" spans="1:4">
      <c r="A518" s="6" t="s">
        <v>948</v>
      </c>
      <c r="B518" s="6">
        <f xml:space="preserve">      2600</f>
        <v>2600</v>
      </c>
      <c r="C518" s="6" t="s">
        <v>1000</v>
      </c>
      <c r="D518" s="6">
        <f xml:space="preserve">     30000</f>
        <v>30000</v>
      </c>
    </row>
    <row r="519" spans="1:4">
      <c r="A519" s="6" t="s">
        <v>948</v>
      </c>
      <c r="B519" s="6">
        <f xml:space="preserve">      2600</f>
        <v>2600</v>
      </c>
      <c r="C519" s="6" t="s">
        <v>1001</v>
      </c>
      <c r="D519" s="6">
        <f xml:space="preserve">     31500</f>
        <v>31500</v>
      </c>
    </row>
    <row r="520" spans="1:4">
      <c r="A520" s="6" t="s">
        <v>949</v>
      </c>
      <c r="B520" s="6">
        <f xml:space="preserve">      2300</f>
        <v>2300</v>
      </c>
      <c r="C520" s="6" t="s">
        <v>1002</v>
      </c>
      <c r="D520" s="6">
        <f xml:space="preserve">    237000</f>
        <v>237000</v>
      </c>
    </row>
    <row r="521" spans="1:4">
      <c r="A521" s="6" t="s">
        <v>950</v>
      </c>
      <c r="B521" s="6">
        <f xml:space="preserve">     50300</f>
        <v>50300</v>
      </c>
      <c r="C521" s="6" t="s">
        <v>1003</v>
      </c>
      <c r="D521" s="6">
        <f xml:space="preserve">     56000</f>
        <v>56000</v>
      </c>
    </row>
    <row r="522" spans="1:4">
      <c r="A522" s="6" t="s">
        <v>951</v>
      </c>
      <c r="B522" s="6">
        <f xml:space="preserve">     55000</f>
        <v>55000</v>
      </c>
      <c r="C522" s="6" t="s">
        <v>1004</v>
      </c>
      <c r="D522" s="6">
        <f xml:space="preserve">     39500</f>
        <v>39500</v>
      </c>
    </row>
    <row r="523" spans="1:4">
      <c r="A523" s="6" t="s">
        <v>952</v>
      </c>
      <c r="B523" s="6">
        <f xml:space="preserve">     53400</f>
        <v>53400</v>
      </c>
      <c r="C523" s="6" t="s">
        <v>1005</v>
      </c>
      <c r="D523" s="6">
        <f xml:space="preserve">     35000</f>
        <v>35000</v>
      </c>
    </row>
    <row r="524" spans="1:4">
      <c r="A524" s="6" t="s">
        <v>953</v>
      </c>
      <c r="B524" s="6">
        <f xml:space="preserve">     48500</f>
        <v>48500</v>
      </c>
      <c r="C524" s="6" t="s">
        <v>1006</v>
      </c>
      <c r="D524" s="6">
        <f xml:space="preserve">     12000</f>
        <v>12000</v>
      </c>
    </row>
    <row r="525" spans="1:4">
      <c r="A525" s="6" t="s">
        <v>954</v>
      </c>
      <c r="B525" s="6">
        <f xml:space="preserve">     34500</f>
        <v>34500</v>
      </c>
      <c r="C525" s="6" t="s">
        <v>1007</v>
      </c>
      <c r="D525" s="6">
        <f xml:space="preserve">       850</f>
        <v>850</v>
      </c>
    </row>
    <row r="526" spans="1:4">
      <c r="A526" s="6" t="s">
        <v>955</v>
      </c>
      <c r="B526" s="6">
        <f xml:space="preserve">     10000</f>
        <v>10000</v>
      </c>
      <c r="C526" s="6" t="s">
        <v>1008</v>
      </c>
      <c r="D526" s="6">
        <f xml:space="preserve">      2850</f>
        <v>2850</v>
      </c>
    </row>
    <row r="527" spans="1:4">
      <c r="A527" s="6" t="s">
        <v>956</v>
      </c>
      <c r="B527" s="6">
        <f xml:space="preserve">     38000</f>
        <v>38000</v>
      </c>
      <c r="C527" s="6" t="s">
        <v>1008</v>
      </c>
      <c r="D527" s="6">
        <f xml:space="preserve">      2950</f>
        <v>2950</v>
      </c>
    </row>
    <row r="528" spans="1:4">
      <c r="A528" s="6" t="s">
        <v>957</v>
      </c>
      <c r="B528" s="6">
        <f xml:space="preserve">     52500</f>
        <v>52500</v>
      </c>
      <c r="C528" s="6" t="s">
        <v>1008</v>
      </c>
      <c r="D528" s="6">
        <f xml:space="preserve">      2950</f>
        <v>2950</v>
      </c>
    </row>
    <row r="529" spans="1:4">
      <c r="A529" s="6" t="s">
        <v>958</v>
      </c>
      <c r="B529" s="6">
        <f xml:space="preserve">     20000</f>
        <v>20000</v>
      </c>
      <c r="C529" s="6" t="s">
        <v>1009</v>
      </c>
      <c r="D529" s="6">
        <f xml:space="preserve">     17000</f>
        <v>17000</v>
      </c>
    </row>
    <row r="530" spans="1:4">
      <c r="A530" s="6" t="s">
        <v>1015</v>
      </c>
      <c r="B530" s="6">
        <f xml:space="preserve">     45000</f>
        <v>45000</v>
      </c>
      <c r="C530" s="6" t="s">
        <v>1010</v>
      </c>
      <c r="D530" s="6">
        <f xml:space="preserve">     42900</f>
        <v>42900</v>
      </c>
    </row>
    <row r="531" spans="1:4">
      <c r="A531" s="6" t="s">
        <v>1016</v>
      </c>
      <c r="B531" s="6">
        <f xml:space="preserve">     52500</f>
        <v>52500</v>
      </c>
      <c r="C531" s="6" t="s">
        <v>1011</v>
      </c>
      <c r="D531" s="6">
        <f xml:space="preserve">    114000</f>
        <v>114000</v>
      </c>
    </row>
    <row r="532" spans="1:4">
      <c r="A532" s="6" t="s">
        <v>1017</v>
      </c>
      <c r="B532" s="6">
        <f xml:space="preserve">     30000</f>
        <v>30000</v>
      </c>
      <c r="C532" s="6" t="s">
        <v>1012</v>
      </c>
      <c r="D532" s="6">
        <f xml:space="preserve">     16200</f>
        <v>16200</v>
      </c>
    </row>
    <row r="533" spans="1:4">
      <c r="A533" s="6" t="s">
        <v>1018</v>
      </c>
      <c r="B533" s="6">
        <f xml:space="preserve">     43700</f>
        <v>43700</v>
      </c>
      <c r="C533" s="6" t="s">
        <v>1013</v>
      </c>
      <c r="D533" s="6">
        <f xml:space="preserve">     30400</f>
        <v>30400</v>
      </c>
    </row>
    <row r="534" spans="1:4">
      <c r="A534" s="6" t="s">
        <v>1019</v>
      </c>
      <c r="B534" s="6">
        <f xml:space="preserve">     60900</f>
        <v>60900</v>
      </c>
      <c r="C534" s="6" t="s">
        <v>1014</v>
      </c>
      <c r="D534" s="6">
        <f xml:space="preserve">     73700</f>
        <v>73700</v>
      </c>
    </row>
    <row r="535" spans="1:4">
      <c r="A535" s="6" t="s">
        <v>1020</v>
      </c>
      <c r="B535" s="6">
        <f xml:space="preserve">     23700</f>
        <v>23700</v>
      </c>
      <c r="C535" s="6" t="s">
        <v>1070</v>
      </c>
      <c r="D535" s="6">
        <f xml:space="preserve">      7300</f>
        <v>7300</v>
      </c>
    </row>
    <row r="536" spans="1:4">
      <c r="A536" s="6" t="s">
        <v>1021</v>
      </c>
      <c r="B536" s="6">
        <f xml:space="preserve">     49500</f>
        <v>49500</v>
      </c>
      <c r="C536" s="6" t="s">
        <v>1071</v>
      </c>
      <c r="D536" s="6">
        <f xml:space="preserve">      7200</f>
        <v>7200</v>
      </c>
    </row>
    <row r="537" spans="1:4">
      <c r="A537" s="6" t="s">
        <v>1022</v>
      </c>
      <c r="B537" s="6">
        <f xml:space="preserve">     32300</f>
        <v>32300</v>
      </c>
      <c r="C537" s="6" t="s">
        <v>1072</v>
      </c>
      <c r="D537" s="6">
        <f xml:space="preserve">     29000</f>
        <v>29000</v>
      </c>
    </row>
    <row r="538" spans="1:4">
      <c r="A538" s="6" t="s">
        <v>1023</v>
      </c>
      <c r="B538" s="6">
        <f xml:space="preserve">     51500</f>
        <v>51500</v>
      </c>
      <c r="C538" s="6" t="s">
        <v>1073</v>
      </c>
      <c r="D538" s="6">
        <f xml:space="preserve">     42900</f>
        <v>42900</v>
      </c>
    </row>
    <row r="539" spans="1:4">
      <c r="A539" s="6" t="s">
        <v>1024</v>
      </c>
      <c r="B539" s="6">
        <f xml:space="preserve">     11000</f>
        <v>11000</v>
      </c>
      <c r="C539" s="6" t="s">
        <v>1074</v>
      </c>
      <c r="D539" s="6">
        <f xml:space="preserve">     15800</f>
        <v>15800</v>
      </c>
    </row>
    <row r="540" spans="1:4">
      <c r="A540" s="6" t="s">
        <v>1025</v>
      </c>
      <c r="B540" s="6">
        <f xml:space="preserve">     35000</f>
        <v>35000</v>
      </c>
      <c r="C540" s="6" t="s">
        <v>1075</v>
      </c>
      <c r="D540" s="6">
        <f xml:space="preserve">    145000</f>
        <v>145000</v>
      </c>
    </row>
    <row r="541" spans="1:4">
      <c r="A541" s="6" t="s">
        <v>1026</v>
      </c>
      <c r="B541" s="6">
        <f xml:space="preserve">     33500</f>
        <v>33500</v>
      </c>
      <c r="C541" s="6" t="s">
        <v>1076</v>
      </c>
      <c r="D541" s="6">
        <f xml:space="preserve">     39500</f>
        <v>39500</v>
      </c>
    </row>
    <row r="542" spans="1:4">
      <c r="A542" s="6" t="s">
        <v>1027</v>
      </c>
      <c r="B542" s="6">
        <f xml:space="preserve">      6300</f>
        <v>6300</v>
      </c>
      <c r="C542" s="6" t="s">
        <v>1077</v>
      </c>
      <c r="D542" s="6">
        <f xml:space="preserve">     35800</f>
        <v>35800</v>
      </c>
    </row>
    <row r="543" spans="1:4">
      <c r="A543" s="6" t="s">
        <v>1028</v>
      </c>
      <c r="B543" s="6">
        <f xml:space="preserve">      7600</f>
        <v>7600</v>
      </c>
      <c r="C543" s="6" t="s">
        <v>1078</v>
      </c>
      <c r="D543" s="6">
        <f xml:space="preserve">     40000</f>
        <v>40000</v>
      </c>
    </row>
    <row r="544" spans="1:4">
      <c r="A544" s="6" t="s">
        <v>1029</v>
      </c>
      <c r="B544" s="6">
        <f xml:space="preserve">      4200</f>
        <v>4200</v>
      </c>
      <c r="C544" s="6" t="s">
        <v>1078</v>
      </c>
      <c r="D544" s="6">
        <f xml:space="preserve">     36500</f>
        <v>36500</v>
      </c>
    </row>
    <row r="545" spans="1:4">
      <c r="A545" s="6" t="s">
        <v>1029</v>
      </c>
      <c r="B545" s="6">
        <f xml:space="preserve">      4200</f>
        <v>4200</v>
      </c>
      <c r="C545" s="6" t="s">
        <v>1079</v>
      </c>
      <c r="D545" s="6">
        <f xml:space="preserve">     54900</f>
        <v>54900</v>
      </c>
    </row>
    <row r="546" spans="1:4">
      <c r="A546" s="6" t="s">
        <v>1030</v>
      </c>
      <c r="B546" s="6">
        <f xml:space="preserve">      3600</f>
        <v>3600</v>
      </c>
      <c r="C546" s="6" t="s">
        <v>1080</v>
      </c>
      <c r="D546" s="6">
        <f xml:space="preserve">     56100</f>
        <v>56100</v>
      </c>
    </row>
    <row r="547" spans="1:4">
      <c r="A547" s="6" t="s">
        <v>1031</v>
      </c>
      <c r="B547" s="6">
        <f xml:space="preserve">     35300</f>
        <v>35300</v>
      </c>
      <c r="C547" s="6" t="s">
        <v>1081</v>
      </c>
      <c r="D547" s="6">
        <f xml:space="preserve">     34400</f>
        <v>34400</v>
      </c>
    </row>
    <row r="548" spans="1:4">
      <c r="A548" s="6" t="s">
        <v>1032</v>
      </c>
      <c r="B548" s="6">
        <f xml:space="preserve">     30000</f>
        <v>30000</v>
      </c>
      <c r="C548" s="6" t="s">
        <v>1082</v>
      </c>
      <c r="D548" s="6">
        <f xml:space="preserve">     68500</f>
        <v>68500</v>
      </c>
    </row>
    <row r="549" spans="1:4">
      <c r="A549" s="6" t="s">
        <v>1033</v>
      </c>
      <c r="B549" s="6">
        <f xml:space="preserve">     21400</f>
        <v>21400</v>
      </c>
      <c r="C549" s="6" t="s">
        <v>1083</v>
      </c>
      <c r="D549" s="6">
        <f xml:space="preserve">      4800</f>
        <v>4800</v>
      </c>
    </row>
    <row r="550" spans="1:4">
      <c r="A550" s="6" t="s">
        <v>1034</v>
      </c>
      <c r="B550" s="6">
        <f xml:space="preserve">      6700</f>
        <v>6700</v>
      </c>
      <c r="C550" s="6" t="s">
        <v>1084</v>
      </c>
      <c r="D550" s="6">
        <f xml:space="preserve">      3200</f>
        <v>3200</v>
      </c>
    </row>
    <row r="551" spans="1:4">
      <c r="A551" s="6" t="s">
        <v>1035</v>
      </c>
      <c r="B551" s="6">
        <f xml:space="preserve">     48800</f>
        <v>48800</v>
      </c>
      <c r="C551" s="6" t="s">
        <v>1085</v>
      </c>
      <c r="D551" s="6">
        <f xml:space="preserve">      3000</f>
        <v>3000</v>
      </c>
    </row>
    <row r="552" spans="1:4">
      <c r="A552" s="6" t="s">
        <v>1035</v>
      </c>
      <c r="B552" s="6">
        <f xml:space="preserve">     48000</f>
        <v>48000</v>
      </c>
      <c r="C552" s="6" t="s">
        <v>1086</v>
      </c>
      <c r="D552" s="6">
        <f xml:space="preserve">      3000</f>
        <v>3000</v>
      </c>
    </row>
    <row r="553" spans="1:4">
      <c r="A553" s="6" t="s">
        <v>1036</v>
      </c>
      <c r="B553" s="6">
        <f xml:space="preserve">     83200</f>
        <v>83200</v>
      </c>
      <c r="C553" s="6" t="s">
        <v>1087</v>
      </c>
      <c r="D553" s="6">
        <f xml:space="preserve">     14800</f>
        <v>14800</v>
      </c>
    </row>
    <row r="554" spans="1:4">
      <c r="A554" s="6" t="s">
        <v>1037</v>
      </c>
      <c r="B554" s="6">
        <f xml:space="preserve">     34800</f>
        <v>34800</v>
      </c>
      <c r="C554" s="6" t="s">
        <v>1088</v>
      </c>
      <c r="D554" s="6">
        <f xml:space="preserve">     14400</f>
        <v>14400</v>
      </c>
    </row>
    <row r="555" spans="1:4">
      <c r="A555" s="6" t="s">
        <v>1038</v>
      </c>
      <c r="B555" s="6">
        <f xml:space="preserve">     33200</f>
        <v>33200</v>
      </c>
      <c r="C555" s="6" t="s">
        <v>1089</v>
      </c>
      <c r="D555" s="6">
        <f xml:space="preserve">     14400</f>
        <v>14400</v>
      </c>
    </row>
    <row r="556" spans="1:4">
      <c r="A556" s="6" t="s">
        <v>1039</v>
      </c>
      <c r="B556" s="6">
        <f xml:space="preserve">      7600</f>
        <v>7600</v>
      </c>
      <c r="C556" s="6" t="s">
        <v>1090</v>
      </c>
      <c r="D556" s="6">
        <f xml:space="preserve">      4000</f>
        <v>4000</v>
      </c>
    </row>
    <row r="557" spans="1:4">
      <c r="A557" s="6" t="s">
        <v>1040</v>
      </c>
      <c r="B557" s="6">
        <f xml:space="preserve">     24700</f>
        <v>24700</v>
      </c>
      <c r="C557" s="6" t="s">
        <v>1091</v>
      </c>
      <c r="D557" s="6">
        <f xml:space="preserve">      3500</f>
        <v>3500</v>
      </c>
    </row>
    <row r="558" spans="1:4">
      <c r="A558" s="6" t="s">
        <v>1041</v>
      </c>
      <c r="B558" s="6">
        <f xml:space="preserve">     54500</f>
        <v>54500</v>
      </c>
      <c r="C558" s="6" t="s">
        <v>1092</v>
      </c>
      <c r="D558" s="6">
        <f xml:space="preserve">     58000</f>
        <v>58000</v>
      </c>
    </row>
    <row r="559" spans="1:4">
      <c r="A559" s="6" t="s">
        <v>1042</v>
      </c>
      <c r="B559" s="6">
        <f xml:space="preserve">      8900</f>
        <v>8900</v>
      </c>
      <c r="C559" s="6" t="s">
        <v>1093</v>
      </c>
      <c r="D559" s="6">
        <f xml:space="preserve">     18500</f>
        <v>18500</v>
      </c>
    </row>
    <row r="560" spans="1:4">
      <c r="A560" s="6" t="s">
        <v>1043</v>
      </c>
      <c r="B560" s="6">
        <f xml:space="preserve">      8200</f>
        <v>8200</v>
      </c>
      <c r="C560" s="6" t="s">
        <v>1094</v>
      </c>
      <c r="D560" s="6">
        <f xml:space="preserve">     25000</f>
        <v>25000</v>
      </c>
    </row>
    <row r="561" spans="1:4">
      <c r="A561" s="6" t="s">
        <v>1044</v>
      </c>
      <c r="B561" s="6">
        <f xml:space="preserve">      9000</f>
        <v>9000</v>
      </c>
      <c r="C561" s="6" t="s">
        <v>1095</v>
      </c>
      <c r="D561" s="6">
        <f xml:space="preserve">      1350</f>
        <v>1350</v>
      </c>
    </row>
    <row r="562" spans="1:4">
      <c r="A562" s="6" t="s">
        <v>1044</v>
      </c>
      <c r="B562" s="6">
        <f xml:space="preserve">      8600</f>
        <v>8600</v>
      </c>
      <c r="C562" s="6" t="s">
        <v>1096</v>
      </c>
      <c r="D562" s="6">
        <f xml:space="preserve">     35000</f>
        <v>35000</v>
      </c>
    </row>
    <row r="563" spans="1:4">
      <c r="A563" s="6" t="s">
        <v>1045</v>
      </c>
      <c r="B563" s="6">
        <f xml:space="preserve">     21800</f>
        <v>21800</v>
      </c>
      <c r="C563" s="6" t="s">
        <v>1097</v>
      </c>
      <c r="D563" s="6">
        <f xml:space="preserve">       700</f>
        <v>700</v>
      </c>
    </row>
    <row r="564" spans="1:4">
      <c r="A564" s="6" t="s">
        <v>1046</v>
      </c>
      <c r="B564" s="6">
        <f xml:space="preserve">     44300</f>
        <v>44300</v>
      </c>
      <c r="C564" s="6" t="s">
        <v>1098</v>
      </c>
      <c r="D564" s="6">
        <f xml:space="preserve">       580</f>
        <v>580</v>
      </c>
    </row>
    <row r="565" spans="1:4">
      <c r="A565" s="6" t="s">
        <v>1047</v>
      </c>
      <c r="B565" s="6">
        <f xml:space="preserve">     38000</f>
        <v>38000</v>
      </c>
      <c r="C565" s="6" t="s">
        <v>1098</v>
      </c>
      <c r="D565" s="6">
        <f xml:space="preserve">       600</f>
        <v>600</v>
      </c>
    </row>
    <row r="566" spans="1:4">
      <c r="A566" s="6" t="s">
        <v>1048</v>
      </c>
      <c r="B566" s="6">
        <f xml:space="preserve">     20500</f>
        <v>20500</v>
      </c>
      <c r="C566" s="6" t="s">
        <v>1099</v>
      </c>
      <c r="D566" s="6">
        <f xml:space="preserve">     81300</f>
        <v>81300</v>
      </c>
    </row>
    <row r="567" spans="1:4">
      <c r="A567" s="6" t="s">
        <v>1049</v>
      </c>
      <c r="B567" s="6">
        <f xml:space="preserve">     28500</f>
        <v>28500</v>
      </c>
      <c r="C567" s="6" t="s">
        <v>1100</v>
      </c>
      <c r="D567" s="6">
        <f xml:space="preserve">       750</f>
        <v>750</v>
      </c>
    </row>
    <row r="568" spans="1:4">
      <c r="A568" s="6" t="s">
        <v>1050</v>
      </c>
      <c r="B568" s="6">
        <f xml:space="preserve">     43800</f>
        <v>43800</v>
      </c>
      <c r="C568" s="6" t="s">
        <v>1101</v>
      </c>
      <c r="D568" s="6">
        <f xml:space="preserve">      1050</f>
        <v>1050</v>
      </c>
    </row>
    <row r="569" spans="1:4">
      <c r="A569" s="6" t="s">
        <v>1051</v>
      </c>
      <c r="B569" s="6">
        <f xml:space="preserve">     43700</f>
        <v>43700</v>
      </c>
      <c r="C569" s="6" t="s">
        <v>1102</v>
      </c>
      <c r="D569" s="6">
        <f xml:space="preserve">      3800</f>
        <v>3800</v>
      </c>
    </row>
    <row r="570" spans="1:4">
      <c r="A570" s="6" t="s">
        <v>1052</v>
      </c>
      <c r="B570" s="6">
        <f xml:space="preserve">     50500</f>
        <v>50500</v>
      </c>
      <c r="C570" s="6" t="s">
        <v>1103</v>
      </c>
      <c r="D570" s="6">
        <f xml:space="preserve">     23600</f>
        <v>23600</v>
      </c>
    </row>
    <row r="571" spans="1:4">
      <c r="A571" s="6" t="s">
        <v>1053</v>
      </c>
      <c r="B571" s="6">
        <f xml:space="preserve">     33500</f>
        <v>33500</v>
      </c>
      <c r="C571" s="6" t="s">
        <v>1104</v>
      </c>
      <c r="D571" s="6">
        <f xml:space="preserve">     19500</f>
        <v>19500</v>
      </c>
    </row>
    <row r="572" spans="1:4">
      <c r="A572" s="6" t="s">
        <v>1054</v>
      </c>
      <c r="B572" s="6">
        <f xml:space="preserve">     22600</f>
        <v>22600</v>
      </c>
      <c r="C572" s="6" t="s">
        <v>1105</v>
      </c>
      <c r="D572" s="6">
        <f xml:space="preserve">     19500</f>
        <v>19500</v>
      </c>
    </row>
    <row r="573" spans="1:4">
      <c r="A573" s="6" t="s">
        <v>1055</v>
      </c>
      <c r="B573" s="6">
        <f xml:space="preserve">     27700</f>
        <v>27700</v>
      </c>
      <c r="C573" s="6" t="s">
        <v>1106</v>
      </c>
      <c r="D573" s="6">
        <f xml:space="preserve">     19700</f>
        <v>19700</v>
      </c>
    </row>
    <row r="574" spans="1:4">
      <c r="A574" s="6" t="s">
        <v>1056</v>
      </c>
      <c r="B574" s="6">
        <f xml:space="preserve">     14500</f>
        <v>14500</v>
      </c>
      <c r="C574" s="6" t="s">
        <v>1107</v>
      </c>
      <c r="D574" s="6">
        <f xml:space="preserve">     25700</f>
        <v>25700</v>
      </c>
    </row>
    <row r="575" spans="1:4">
      <c r="A575" s="6" t="s">
        <v>1057</v>
      </c>
      <c r="B575" s="6">
        <f xml:space="preserve">     17800</f>
        <v>17800</v>
      </c>
      <c r="C575" s="6" t="s">
        <v>1107</v>
      </c>
      <c r="D575" s="6">
        <f xml:space="preserve">     25500</f>
        <v>25500</v>
      </c>
    </row>
    <row r="576" spans="1:4">
      <c r="A576" s="6" t="s">
        <v>1058</v>
      </c>
      <c r="B576" s="6">
        <f xml:space="preserve">     59000</f>
        <v>59000</v>
      </c>
      <c r="C576" s="6" t="s">
        <v>1108</v>
      </c>
      <c r="D576" s="6">
        <f xml:space="preserve">     36500</f>
        <v>36500</v>
      </c>
    </row>
    <row r="577" spans="1:4">
      <c r="A577" s="6" t="s">
        <v>1059</v>
      </c>
      <c r="B577" s="6">
        <f xml:space="preserve">     13800</f>
        <v>13800</v>
      </c>
      <c r="C577" s="6" t="s">
        <v>1109</v>
      </c>
      <c r="D577" s="6">
        <f xml:space="preserve">      8400</f>
        <v>8400</v>
      </c>
    </row>
    <row r="578" spans="1:4">
      <c r="A578" s="6" t="s">
        <v>1060</v>
      </c>
      <c r="B578" s="6">
        <f xml:space="preserve">      7300</f>
        <v>7300</v>
      </c>
      <c r="C578" s="6" t="s">
        <v>1110</v>
      </c>
      <c r="D578" s="6">
        <f xml:space="preserve">      2600</f>
        <v>2600</v>
      </c>
    </row>
    <row r="579" spans="1:4">
      <c r="A579" s="6" t="s">
        <v>1061</v>
      </c>
      <c r="B579" s="6">
        <f xml:space="preserve">      7300</f>
        <v>7300</v>
      </c>
      <c r="C579" s="6" t="s">
        <v>1111</v>
      </c>
      <c r="D579" s="6">
        <f xml:space="preserve">     25000</f>
        <v>25000</v>
      </c>
    </row>
    <row r="580" spans="1:4">
      <c r="A580" s="6" t="s">
        <v>1062</v>
      </c>
      <c r="B580" s="6">
        <f xml:space="preserve">      6800</f>
        <v>6800</v>
      </c>
      <c r="C580" s="6" t="s">
        <v>1112</v>
      </c>
      <c r="D580" s="6">
        <f xml:space="preserve">      1800</f>
        <v>1800</v>
      </c>
    </row>
    <row r="581" spans="1:4">
      <c r="A581" s="6" t="s">
        <v>1062</v>
      </c>
      <c r="B581" s="6">
        <f xml:space="preserve">      7000</f>
        <v>7000</v>
      </c>
      <c r="C581" s="6" t="s">
        <v>1113</v>
      </c>
      <c r="D581" s="6">
        <f xml:space="preserve">     94500</f>
        <v>94500</v>
      </c>
    </row>
    <row r="582" spans="1:4">
      <c r="A582" s="6" t="s">
        <v>1063</v>
      </c>
      <c r="B582" s="6">
        <f xml:space="preserve">     37800</f>
        <v>37800</v>
      </c>
      <c r="C582" s="6" t="s">
        <v>1114</v>
      </c>
      <c r="D582" s="6">
        <f xml:space="preserve">      9200</f>
        <v>9200</v>
      </c>
    </row>
    <row r="583" spans="1:4">
      <c r="A583" s="6" t="s">
        <v>1064</v>
      </c>
      <c r="B583" s="6">
        <f xml:space="preserve">     24500</f>
        <v>24500</v>
      </c>
      <c r="C583" s="6" t="s">
        <v>1115</v>
      </c>
      <c r="D583" s="6">
        <f xml:space="preserve">    119500</f>
        <v>119500</v>
      </c>
    </row>
    <row r="584" spans="1:4">
      <c r="A584" s="6" t="s">
        <v>1064</v>
      </c>
      <c r="B584" s="6">
        <f xml:space="preserve">     24500</f>
        <v>24500</v>
      </c>
      <c r="C584" s="6" t="s">
        <v>1116</v>
      </c>
      <c r="D584" s="6">
        <f xml:space="preserve">    120000</f>
        <v>120000</v>
      </c>
    </row>
    <row r="585" spans="1:4">
      <c r="A585" s="6" t="s">
        <v>1065</v>
      </c>
      <c r="B585" s="6">
        <f xml:space="preserve">     84000</f>
        <v>84000</v>
      </c>
      <c r="C585" s="6" t="s">
        <v>1117</v>
      </c>
      <c r="D585" s="6">
        <f xml:space="preserve">     67000</f>
        <v>67000</v>
      </c>
    </row>
    <row r="586" spans="1:4">
      <c r="A586" s="6" t="s">
        <v>1066</v>
      </c>
      <c r="B586" s="6">
        <f xml:space="preserve">     34900</f>
        <v>34900</v>
      </c>
      <c r="C586" s="6" t="s">
        <v>1118</v>
      </c>
      <c r="D586" s="6">
        <f xml:space="preserve">     27600</f>
        <v>27600</v>
      </c>
    </row>
    <row r="587" spans="1:4">
      <c r="A587" s="6" t="s">
        <v>1066</v>
      </c>
      <c r="B587" s="6">
        <f xml:space="preserve">     35500</f>
        <v>35500</v>
      </c>
      <c r="C587" s="6" t="s">
        <v>1118</v>
      </c>
      <c r="D587" s="6">
        <f xml:space="preserve">     27600</f>
        <v>27600</v>
      </c>
    </row>
    <row r="588" spans="1:4">
      <c r="A588" s="6" t="s">
        <v>1067</v>
      </c>
      <c r="B588" s="6">
        <f xml:space="preserve">     97800</f>
        <v>97800</v>
      </c>
      <c r="C588" s="6" t="s">
        <v>1119</v>
      </c>
      <c r="D588" s="6">
        <f xml:space="preserve">     30000</f>
        <v>30000</v>
      </c>
    </row>
    <row r="589" spans="1:4">
      <c r="A589" s="6" t="s">
        <v>1068</v>
      </c>
      <c r="B589" s="6">
        <f xml:space="preserve">    102300</f>
        <v>102300</v>
      </c>
      <c r="C589" s="6" t="s">
        <v>1119</v>
      </c>
      <c r="D589" s="6">
        <f xml:space="preserve">     30000</f>
        <v>30000</v>
      </c>
    </row>
    <row r="590" spans="1:4">
      <c r="A590" s="6" t="s">
        <v>1069</v>
      </c>
      <c r="B590" s="6">
        <f xml:space="preserve">      5800</f>
        <v>5800</v>
      </c>
      <c r="C590" s="6" t="s">
        <v>1120</v>
      </c>
      <c r="D590" s="6">
        <f xml:space="preserve">     34900</f>
        <v>34900</v>
      </c>
    </row>
    <row r="591" spans="1:4">
      <c r="A591" s="6" t="s">
        <v>1122</v>
      </c>
      <c r="B591" s="6">
        <f xml:space="preserve">     31000</f>
        <v>31000</v>
      </c>
      <c r="C591" s="6" t="s">
        <v>1121</v>
      </c>
      <c r="D591" s="6">
        <f xml:space="preserve">     40000</f>
        <v>40000</v>
      </c>
    </row>
    <row r="592" spans="1:4">
      <c r="A592" s="6" t="s">
        <v>1123</v>
      </c>
      <c r="B592" s="6">
        <f xml:space="preserve">      3500</f>
        <v>3500</v>
      </c>
      <c r="C592" s="6" t="s">
        <v>1179</v>
      </c>
      <c r="D592" s="6">
        <f xml:space="preserve">     52500</f>
        <v>52500</v>
      </c>
    </row>
    <row r="593" spans="1:4">
      <c r="A593" s="6" t="s">
        <v>1124</v>
      </c>
      <c r="B593" s="6">
        <f xml:space="preserve">      3200</f>
        <v>3200</v>
      </c>
      <c r="C593" s="6" t="s">
        <v>1180</v>
      </c>
      <c r="D593" s="6">
        <f xml:space="preserve">     17500</f>
        <v>17500</v>
      </c>
    </row>
    <row r="594" spans="1:4">
      <c r="A594" s="6" t="s">
        <v>1125</v>
      </c>
      <c r="B594" s="6">
        <f xml:space="preserve">      2950</f>
        <v>2950</v>
      </c>
      <c r="C594" s="6" t="s">
        <v>1181</v>
      </c>
      <c r="D594" s="6">
        <f xml:space="preserve">     47700</f>
        <v>47700</v>
      </c>
    </row>
    <row r="595" spans="1:4">
      <c r="A595" s="6" t="s">
        <v>1126</v>
      </c>
      <c r="B595" s="6">
        <f xml:space="preserve">      2900</f>
        <v>2900</v>
      </c>
      <c r="C595" s="6" t="s">
        <v>1182</v>
      </c>
      <c r="D595" s="6">
        <f xml:space="preserve">     42000</f>
        <v>42000</v>
      </c>
    </row>
    <row r="596" spans="1:4">
      <c r="A596" s="6" t="s">
        <v>1127</v>
      </c>
      <c r="B596" s="6">
        <f xml:space="preserve">      3250</f>
        <v>3250</v>
      </c>
      <c r="C596" s="6" t="s">
        <v>1183</v>
      </c>
      <c r="D596" s="6">
        <f xml:space="preserve">     34500</f>
        <v>34500</v>
      </c>
    </row>
    <row r="597" spans="1:4">
      <c r="A597" s="6" t="s">
        <v>1128</v>
      </c>
      <c r="B597" s="6">
        <f xml:space="preserve">     24700</f>
        <v>24700</v>
      </c>
      <c r="C597" s="6" t="s">
        <v>1183</v>
      </c>
      <c r="D597" s="6">
        <f xml:space="preserve">     34800</f>
        <v>34800</v>
      </c>
    </row>
    <row r="598" spans="1:4">
      <c r="A598" s="6" t="s">
        <v>1129</v>
      </c>
      <c r="B598" s="6">
        <f xml:space="preserve">      2900</f>
        <v>2900</v>
      </c>
      <c r="C598" s="6" t="s">
        <v>1184</v>
      </c>
      <c r="D598" s="6">
        <f xml:space="preserve">    240000</f>
        <v>240000</v>
      </c>
    </row>
    <row r="599" spans="1:4">
      <c r="A599" s="6" t="s">
        <v>1130</v>
      </c>
      <c r="B599" s="6">
        <f xml:space="preserve">      3150</f>
        <v>3150</v>
      </c>
      <c r="C599" s="6" t="s">
        <v>1185</v>
      </c>
      <c r="D599" s="6">
        <f xml:space="preserve">    122000</f>
        <v>122000</v>
      </c>
    </row>
    <row r="600" spans="1:4">
      <c r="A600" s="6" t="s">
        <v>1131</v>
      </c>
      <c r="B600" s="6">
        <f xml:space="preserve">     62000</f>
        <v>62000</v>
      </c>
      <c r="C600" s="6" t="s">
        <v>1186</v>
      </c>
      <c r="D600" s="6">
        <f xml:space="preserve">     52500</f>
        <v>52500</v>
      </c>
    </row>
    <row r="601" spans="1:4">
      <c r="A601" s="6" t="s">
        <v>1132</v>
      </c>
      <c r="B601" s="6">
        <f xml:space="preserve">     16500</f>
        <v>16500</v>
      </c>
      <c r="C601" s="6" t="s">
        <v>1187</v>
      </c>
      <c r="D601" s="6">
        <f xml:space="preserve">     37000</f>
        <v>37000</v>
      </c>
    </row>
    <row r="602" spans="1:4">
      <c r="A602" s="6" t="s">
        <v>1133</v>
      </c>
      <c r="B602" s="6">
        <f xml:space="preserve">     17000</f>
        <v>17000</v>
      </c>
      <c r="C602" s="6" t="s">
        <v>1188</v>
      </c>
      <c r="D602" s="6">
        <f xml:space="preserve">     41600</f>
        <v>41600</v>
      </c>
    </row>
    <row r="603" spans="1:4">
      <c r="A603" s="6" t="s">
        <v>1133</v>
      </c>
      <c r="B603" s="6">
        <f xml:space="preserve">     18200</f>
        <v>18200</v>
      </c>
      <c r="C603" s="6" t="s">
        <v>1189</v>
      </c>
      <c r="D603" s="6">
        <f xml:space="preserve">     23500</f>
        <v>23500</v>
      </c>
    </row>
    <row r="604" spans="1:4">
      <c r="A604" s="6" t="s">
        <v>1134</v>
      </c>
      <c r="B604" s="6">
        <f xml:space="preserve">     16500</f>
        <v>16500</v>
      </c>
      <c r="C604" s="6" t="s">
        <v>1190</v>
      </c>
      <c r="D604" s="6">
        <f xml:space="preserve">     20500</f>
        <v>20500</v>
      </c>
    </row>
    <row r="605" spans="1:4">
      <c r="A605" s="6" t="s">
        <v>1135</v>
      </c>
      <c r="B605" s="6">
        <f xml:space="preserve">     17500</f>
        <v>17500</v>
      </c>
      <c r="C605" s="6" t="s">
        <v>1191</v>
      </c>
      <c r="D605" s="6">
        <f xml:space="preserve">     87600</f>
        <v>87600</v>
      </c>
    </row>
    <row r="606" spans="1:4">
      <c r="A606" s="6" t="s">
        <v>1136</v>
      </c>
      <c r="B606" s="6">
        <f xml:space="preserve">     64000</f>
        <v>64000</v>
      </c>
      <c r="C606" s="6" t="s">
        <v>1192</v>
      </c>
      <c r="D606" s="6">
        <f xml:space="preserve">      1450</f>
        <v>1450</v>
      </c>
    </row>
    <row r="607" spans="1:4">
      <c r="A607" s="6" t="s">
        <v>1137</v>
      </c>
      <c r="B607" s="6">
        <f xml:space="preserve">     24500</f>
        <v>24500</v>
      </c>
      <c r="C607" s="6" t="s">
        <v>1193</v>
      </c>
      <c r="D607" s="6">
        <f xml:space="preserve">      1500</f>
        <v>1500</v>
      </c>
    </row>
    <row r="608" spans="1:4">
      <c r="A608" s="6" t="s">
        <v>1137</v>
      </c>
      <c r="B608" s="6">
        <f xml:space="preserve">     25000</f>
        <v>25000</v>
      </c>
      <c r="C608" s="6" t="s">
        <v>1194</v>
      </c>
      <c r="D608" s="6">
        <f xml:space="preserve">     20800</f>
        <v>20800</v>
      </c>
    </row>
    <row r="609" spans="1:4">
      <c r="A609" s="6" t="s">
        <v>1138</v>
      </c>
      <c r="B609" s="6">
        <f xml:space="preserve">     24000</f>
        <v>24000</v>
      </c>
      <c r="C609" s="6" t="s">
        <v>1194</v>
      </c>
      <c r="D609" s="6">
        <f xml:space="preserve">     20700</f>
        <v>20700</v>
      </c>
    </row>
    <row r="610" spans="1:4">
      <c r="A610" s="6" t="s">
        <v>1139</v>
      </c>
      <c r="B610" s="6">
        <f xml:space="preserve">      2500</f>
        <v>2500</v>
      </c>
      <c r="C610" s="6" t="s">
        <v>1195</v>
      </c>
      <c r="D610" s="6">
        <f xml:space="preserve">     21200</f>
        <v>21200</v>
      </c>
    </row>
    <row r="611" spans="1:4">
      <c r="A611" s="6" t="s">
        <v>1140</v>
      </c>
      <c r="B611" s="6">
        <f xml:space="preserve">      3000</f>
        <v>3000</v>
      </c>
      <c r="C611" s="6" t="s">
        <v>1196</v>
      </c>
      <c r="D611" s="6">
        <f xml:space="preserve">      9700</f>
        <v>9700</v>
      </c>
    </row>
    <row r="612" spans="1:4">
      <c r="A612" s="6" t="s">
        <v>1141</v>
      </c>
      <c r="B612" s="6">
        <f xml:space="preserve">      1800</f>
        <v>1800</v>
      </c>
      <c r="C612" s="6" t="s">
        <v>1197</v>
      </c>
      <c r="D612" s="6">
        <f xml:space="preserve">      7200</f>
        <v>7200</v>
      </c>
    </row>
    <row r="613" spans="1:4">
      <c r="A613" s="6" t="s">
        <v>1142</v>
      </c>
      <c r="B613" s="6">
        <f xml:space="preserve">     30500</f>
        <v>30500</v>
      </c>
      <c r="C613" s="6" t="s">
        <v>1198</v>
      </c>
      <c r="D613" s="6">
        <f xml:space="preserve">     25500</f>
        <v>25500</v>
      </c>
    </row>
    <row r="614" spans="1:4">
      <c r="A614" s="6" t="s">
        <v>1143</v>
      </c>
      <c r="B614" s="6">
        <f xml:space="preserve">      9600</f>
        <v>9600</v>
      </c>
      <c r="C614" s="6" t="s">
        <v>1199</v>
      </c>
      <c r="D614" s="6">
        <f xml:space="preserve">      7200</f>
        <v>7200</v>
      </c>
    </row>
    <row r="615" spans="1:4">
      <c r="A615" s="6" t="s">
        <v>1144</v>
      </c>
      <c r="B615" s="6">
        <f xml:space="preserve">      9600</f>
        <v>9600</v>
      </c>
      <c r="C615" s="6" t="s">
        <v>1200</v>
      </c>
      <c r="D615" s="6">
        <f xml:space="preserve">     16200</f>
        <v>16200</v>
      </c>
    </row>
    <row r="616" spans="1:4">
      <c r="A616" s="6" t="s">
        <v>1145</v>
      </c>
      <c r="B616" s="6">
        <f xml:space="preserve">      3500</f>
        <v>3500</v>
      </c>
      <c r="C616" s="6" t="s">
        <v>1201</v>
      </c>
      <c r="D616" s="6">
        <f xml:space="preserve">     10000</f>
        <v>10000</v>
      </c>
    </row>
    <row r="617" spans="1:4">
      <c r="A617" s="6" t="s">
        <v>1146</v>
      </c>
      <c r="B617" s="6">
        <f xml:space="preserve">      4200</f>
        <v>4200</v>
      </c>
      <c r="C617" s="6" t="s">
        <v>1201</v>
      </c>
      <c r="D617" s="6">
        <f xml:space="preserve">     10000</f>
        <v>10000</v>
      </c>
    </row>
    <row r="618" spans="1:4">
      <c r="A618" s="6" t="s">
        <v>1147</v>
      </c>
      <c r="B618" s="6">
        <f xml:space="preserve">      4200</f>
        <v>4200</v>
      </c>
      <c r="C618" s="6" t="s">
        <v>1202</v>
      </c>
      <c r="D618" s="6">
        <f xml:space="preserve">      6800</f>
        <v>6800</v>
      </c>
    </row>
    <row r="619" spans="1:4">
      <c r="A619" s="6" t="s">
        <v>1148</v>
      </c>
      <c r="B619" s="6">
        <f xml:space="preserve">     60600</f>
        <v>60600</v>
      </c>
      <c r="C619" s="6" t="s">
        <v>1203</v>
      </c>
      <c r="D619" s="6">
        <f xml:space="preserve">     14000</f>
        <v>14000</v>
      </c>
    </row>
    <row r="620" spans="1:4">
      <c r="A620" s="6" t="s">
        <v>1149</v>
      </c>
      <c r="B620" s="6">
        <f xml:space="preserve">     58200</f>
        <v>58200</v>
      </c>
      <c r="C620" s="6" t="s">
        <v>1203</v>
      </c>
      <c r="D620" s="6">
        <f xml:space="preserve">     14300</f>
        <v>14300</v>
      </c>
    </row>
    <row r="621" spans="1:4">
      <c r="A621" s="6" t="s">
        <v>1150</v>
      </c>
      <c r="B621" s="6">
        <f xml:space="preserve">       700</f>
        <v>700</v>
      </c>
      <c r="C621" s="6" t="s">
        <v>1204</v>
      </c>
      <c r="D621" s="6">
        <f xml:space="preserve">     26300</f>
        <v>26300</v>
      </c>
    </row>
    <row r="622" spans="1:4">
      <c r="A622" s="6" t="s">
        <v>1151</v>
      </c>
      <c r="B622" s="6">
        <f xml:space="preserve">      3600</f>
        <v>3600</v>
      </c>
      <c r="C622" s="6" t="s">
        <v>1205</v>
      </c>
      <c r="D622" s="6">
        <f xml:space="preserve">     24000</f>
        <v>24000</v>
      </c>
    </row>
    <row r="623" spans="1:4">
      <c r="A623" s="6" t="s">
        <v>1152</v>
      </c>
      <c r="B623" s="6">
        <f xml:space="preserve">      3500</f>
        <v>3500</v>
      </c>
      <c r="C623" s="6" t="s">
        <v>1206</v>
      </c>
      <c r="D623" s="6">
        <f xml:space="preserve">      3000</f>
        <v>3000</v>
      </c>
    </row>
    <row r="624" spans="1:4">
      <c r="A624" s="6" t="s">
        <v>1153</v>
      </c>
      <c r="B624" s="6">
        <f xml:space="preserve">      4300</f>
        <v>4300</v>
      </c>
      <c r="C624" s="6" t="s">
        <v>1207</v>
      </c>
      <c r="D624" s="6">
        <f xml:space="preserve">      6000</f>
        <v>6000</v>
      </c>
    </row>
    <row r="625" spans="1:4">
      <c r="A625" s="6" t="s">
        <v>1154</v>
      </c>
      <c r="B625" s="6">
        <f xml:space="preserve">      4300</f>
        <v>4300</v>
      </c>
      <c r="C625" s="6" t="s">
        <v>1208</v>
      </c>
      <c r="D625" s="6">
        <f xml:space="preserve">     50000</f>
        <v>50000</v>
      </c>
    </row>
    <row r="626" spans="1:4">
      <c r="A626" s="6" t="s">
        <v>1155</v>
      </c>
      <c r="B626" s="6">
        <f xml:space="preserve">      3600</f>
        <v>3600</v>
      </c>
      <c r="C626" s="6" t="s">
        <v>1209</v>
      </c>
      <c r="D626" s="6">
        <f xml:space="preserve">     49000</f>
        <v>49000</v>
      </c>
    </row>
    <row r="627" spans="1:4">
      <c r="A627" s="6" t="s">
        <v>1156</v>
      </c>
      <c r="B627" s="6">
        <f xml:space="preserve">      3500</f>
        <v>3500</v>
      </c>
      <c r="C627" s="6" t="s">
        <v>1209</v>
      </c>
      <c r="D627" s="6">
        <f xml:space="preserve">     49000</f>
        <v>49000</v>
      </c>
    </row>
    <row r="628" spans="1:4">
      <c r="A628" s="6" t="s">
        <v>1157</v>
      </c>
      <c r="B628" s="6">
        <f xml:space="preserve">       950</f>
        <v>950</v>
      </c>
      <c r="C628" s="6" t="s">
        <v>1210</v>
      </c>
      <c r="D628" s="6">
        <f xml:space="preserve">     59000</f>
        <v>59000</v>
      </c>
    </row>
    <row r="629" spans="1:4">
      <c r="A629" s="6" t="s">
        <v>1158</v>
      </c>
      <c r="B629" s="6">
        <f xml:space="preserve">      3700</f>
        <v>3700</v>
      </c>
      <c r="C629" s="6" t="s">
        <v>1211</v>
      </c>
      <c r="D629" s="6">
        <f xml:space="preserve">     17500</f>
        <v>17500</v>
      </c>
    </row>
    <row r="630" spans="1:4">
      <c r="A630" s="6" t="s">
        <v>1159</v>
      </c>
      <c r="B630" s="6">
        <f xml:space="preserve">      3600</f>
        <v>3600</v>
      </c>
      <c r="C630" s="6" t="s">
        <v>1212</v>
      </c>
      <c r="D630" s="6">
        <f xml:space="preserve">     45000</f>
        <v>45000</v>
      </c>
    </row>
    <row r="631" spans="1:4">
      <c r="A631" s="6" t="s">
        <v>1160</v>
      </c>
      <c r="B631" s="6">
        <f xml:space="preserve">       950</f>
        <v>950</v>
      </c>
      <c r="C631" s="6" t="s">
        <v>1212</v>
      </c>
      <c r="D631" s="6">
        <f xml:space="preserve">     45500</f>
        <v>45500</v>
      </c>
    </row>
    <row r="632" spans="1:4">
      <c r="A632" s="6" t="s">
        <v>1161</v>
      </c>
      <c r="B632" s="6">
        <f xml:space="preserve">       950</f>
        <v>950</v>
      </c>
      <c r="C632" s="6" t="s">
        <v>1213</v>
      </c>
      <c r="D632" s="6">
        <f xml:space="preserve">      5000</f>
        <v>5000</v>
      </c>
    </row>
    <row r="633" spans="1:4">
      <c r="A633" s="6" t="s">
        <v>1162</v>
      </c>
      <c r="B633" s="6">
        <f xml:space="preserve">      3000</f>
        <v>3000</v>
      </c>
      <c r="C633" s="6" t="s">
        <v>1214</v>
      </c>
      <c r="D633" s="6">
        <f xml:space="preserve">      5400</f>
        <v>5400</v>
      </c>
    </row>
    <row r="634" spans="1:4">
      <c r="A634" s="6" t="s">
        <v>1163</v>
      </c>
      <c r="B634" s="6">
        <f xml:space="preserve">      3500</f>
        <v>3500</v>
      </c>
      <c r="C634" s="6" t="s">
        <v>1215</v>
      </c>
      <c r="D634" s="6">
        <f xml:space="preserve">      9000</f>
        <v>9000</v>
      </c>
    </row>
    <row r="635" spans="1:4">
      <c r="A635" s="6" t="s">
        <v>1164</v>
      </c>
      <c r="B635" s="6">
        <f xml:space="preserve">      3500</f>
        <v>3500</v>
      </c>
      <c r="C635" s="6" t="s">
        <v>1216</v>
      </c>
      <c r="D635" s="6">
        <f xml:space="preserve">      5300</f>
        <v>5300</v>
      </c>
    </row>
    <row r="636" spans="1:4">
      <c r="A636" s="6" t="s">
        <v>1165</v>
      </c>
      <c r="B636" s="6">
        <f xml:space="preserve">       950</f>
        <v>950</v>
      </c>
      <c r="C636" s="6" t="s">
        <v>1217</v>
      </c>
      <c r="D636" s="6">
        <f xml:space="preserve">      3150</f>
        <v>3150</v>
      </c>
    </row>
    <row r="637" spans="1:4">
      <c r="A637" s="6" t="s">
        <v>1166</v>
      </c>
      <c r="B637" s="6">
        <f xml:space="preserve">      5000</f>
        <v>5000</v>
      </c>
      <c r="C637" s="6" t="s">
        <v>1218</v>
      </c>
      <c r="D637" s="6">
        <f xml:space="preserve">      4400</f>
        <v>4400</v>
      </c>
    </row>
    <row r="638" spans="1:4">
      <c r="A638" s="6" t="s">
        <v>1167</v>
      </c>
      <c r="B638" s="6">
        <f xml:space="preserve">      5200</f>
        <v>5200</v>
      </c>
      <c r="C638" s="6" t="s">
        <v>1219</v>
      </c>
      <c r="D638" s="6">
        <f xml:space="preserve">     29000</f>
        <v>29000</v>
      </c>
    </row>
    <row r="639" spans="1:4">
      <c r="A639" s="6" t="s">
        <v>1168</v>
      </c>
      <c r="B639" s="6">
        <f xml:space="preserve">      5200</f>
        <v>5200</v>
      </c>
      <c r="C639" s="6" t="s">
        <v>1219</v>
      </c>
      <c r="D639" s="6">
        <f xml:space="preserve">     28200</f>
        <v>28200</v>
      </c>
    </row>
    <row r="640" spans="1:4">
      <c r="A640" s="6" t="s">
        <v>1169</v>
      </c>
      <c r="B640" s="6">
        <f xml:space="preserve">      5200</f>
        <v>5200</v>
      </c>
      <c r="C640" s="6" t="s">
        <v>1220</v>
      </c>
      <c r="D640" s="6">
        <f xml:space="preserve">     47500</f>
        <v>47500</v>
      </c>
    </row>
    <row r="641" spans="1:4">
      <c r="A641" s="6" t="s">
        <v>1170</v>
      </c>
      <c r="B641" s="6">
        <f xml:space="preserve">      5000</f>
        <v>5000</v>
      </c>
      <c r="C641" s="6" t="s">
        <v>1221</v>
      </c>
      <c r="D641" s="6">
        <f xml:space="preserve">     37500</f>
        <v>37500</v>
      </c>
    </row>
    <row r="642" spans="1:4">
      <c r="A642" s="6" t="s">
        <v>1171</v>
      </c>
      <c r="B642" s="6">
        <f xml:space="preserve">      3000</f>
        <v>3000</v>
      </c>
      <c r="C642" s="6" t="s">
        <v>1221</v>
      </c>
      <c r="D642" s="6">
        <f xml:space="preserve">     37500</f>
        <v>37500</v>
      </c>
    </row>
    <row r="643" spans="1:4">
      <c r="A643" s="6" t="s">
        <v>1172</v>
      </c>
      <c r="B643" s="6">
        <f xml:space="preserve">     28800</f>
        <v>28800</v>
      </c>
      <c r="C643" s="6" t="s">
        <v>1222</v>
      </c>
      <c r="D643" s="6">
        <f xml:space="preserve">     20500</f>
        <v>20500</v>
      </c>
    </row>
    <row r="644" spans="1:4">
      <c r="A644" s="6" t="s">
        <v>1173</v>
      </c>
      <c r="B644" s="6">
        <f xml:space="preserve">       320</f>
        <v>320</v>
      </c>
      <c r="C644" s="6" t="s">
        <v>1223</v>
      </c>
      <c r="D644" s="6">
        <f xml:space="preserve">     27000</f>
        <v>27000</v>
      </c>
    </row>
    <row r="645" spans="1:4">
      <c r="A645" s="6" t="s">
        <v>1174</v>
      </c>
      <c r="B645" s="6">
        <f xml:space="preserve">       300</f>
        <v>300</v>
      </c>
      <c r="C645" s="6" t="s">
        <v>1224</v>
      </c>
      <c r="D645" s="6">
        <f xml:space="preserve">     44600</f>
        <v>44600</v>
      </c>
    </row>
    <row r="646" spans="1:4">
      <c r="A646" s="6" t="s">
        <v>1175</v>
      </c>
      <c r="B646" s="6">
        <f xml:space="preserve">       630</f>
        <v>630</v>
      </c>
      <c r="C646" s="6" t="s">
        <v>1225</v>
      </c>
      <c r="D646" s="6">
        <f xml:space="preserve">     88800</f>
        <v>88800</v>
      </c>
    </row>
    <row r="647" spans="1:4">
      <c r="A647" s="6" t="s">
        <v>1176</v>
      </c>
      <c r="B647" s="6">
        <f xml:space="preserve">       210</f>
        <v>210</v>
      </c>
      <c r="C647" s="6" t="s">
        <v>1225</v>
      </c>
      <c r="D647" s="6">
        <f xml:space="preserve">     88800</f>
        <v>88800</v>
      </c>
    </row>
    <row r="648" spans="1:4">
      <c r="A648" s="6" t="s">
        <v>1177</v>
      </c>
      <c r="B648" s="6">
        <f xml:space="preserve">       230</f>
        <v>230</v>
      </c>
      <c r="C648" s="6" t="s">
        <v>1226</v>
      </c>
      <c r="D648" s="6">
        <f xml:space="preserve">     50000</f>
        <v>50000</v>
      </c>
    </row>
    <row r="649" spans="1:4">
      <c r="A649" s="6" t="s">
        <v>1177</v>
      </c>
      <c r="B649" s="6">
        <f xml:space="preserve">       230</f>
        <v>230</v>
      </c>
      <c r="C649" s="6" t="s">
        <v>1227</v>
      </c>
      <c r="D649" s="6">
        <f xml:space="preserve">      7500</f>
        <v>7500</v>
      </c>
    </row>
    <row r="650" spans="1:4">
      <c r="A650" s="6" t="s">
        <v>1178</v>
      </c>
      <c r="B650" s="6">
        <f xml:space="preserve">      7500</f>
        <v>7500</v>
      </c>
      <c r="C650" s="6" t="s">
        <v>1227</v>
      </c>
      <c r="D650" s="6">
        <f xml:space="preserve">      7500</f>
        <v>7500</v>
      </c>
    </row>
    <row r="651" spans="1:4">
      <c r="C651" s="6" t="s">
        <v>1228</v>
      </c>
      <c r="D651" s="6">
        <f xml:space="preserve">      6100</f>
        <v>6100</v>
      </c>
    </row>
    <row r="652" spans="1:4">
      <c r="C652" s="6" t="s">
        <v>1229</v>
      </c>
      <c r="D652" s="6">
        <f xml:space="preserve">      1800</f>
        <v>1800</v>
      </c>
    </row>
    <row r="653" spans="1:4">
      <c r="C653" s="6" t="s">
        <v>1230</v>
      </c>
      <c r="D653" s="6">
        <f xml:space="preserve">     21400</f>
        <v>21400</v>
      </c>
    </row>
  </sheetData>
  <pageMargins left="0.28000000000000003" right="0.7" top="0.28999999999999998" bottom="0.37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sqref="A1:B1"/>
    </sheetView>
  </sheetViews>
  <sheetFormatPr defaultRowHeight="15"/>
  <cols>
    <col min="1" max="2" width="45.7109375" customWidth="1"/>
  </cols>
  <sheetData>
    <row r="1" spans="1:2">
      <c r="A1" s="9" t="s">
        <v>18</v>
      </c>
      <c r="B1" s="10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7109375" customWidth="1"/>
    <col min="2" max="2" width="55.7109375" customWidth="1"/>
  </cols>
  <sheetData>
    <row r="1" spans="1:2">
      <c r="A1" s="1" t="s">
        <v>0</v>
      </c>
      <c r="B1">
        <v>1.1111111111111101E+17</v>
      </c>
    </row>
    <row r="2" spans="1:2">
      <c r="A2" s="1" t="s">
        <v>1</v>
      </c>
      <c r="B2" t="s">
        <v>2</v>
      </c>
    </row>
    <row r="3" spans="1:2">
      <c r="A3" s="1" t="s">
        <v>3</v>
      </c>
      <c r="B3" s="2" t="s">
        <v>4</v>
      </c>
    </row>
    <row r="4" spans="1:2">
      <c r="A4" s="1" t="s">
        <v>5</v>
      </c>
    </row>
    <row r="5" spans="1:2">
      <c r="A5" s="1" t="s">
        <v>6</v>
      </c>
      <c r="B5" s="2" t="s">
        <v>7</v>
      </c>
    </row>
    <row r="6" spans="1:2">
      <c r="A6" s="1" t="s">
        <v>8</v>
      </c>
      <c r="B6" s="2" t="s">
        <v>9</v>
      </c>
    </row>
    <row r="7" spans="1:2">
      <c r="A7" s="1" t="s">
        <v>10</v>
      </c>
      <c r="B7" s="2" t="s">
        <v>11</v>
      </c>
    </row>
    <row r="8" spans="1:2">
      <c r="A8" s="1" t="s">
        <v>12</v>
      </c>
      <c r="B8">
        <v>692272118</v>
      </c>
    </row>
    <row r="9" spans="1:2">
      <c r="A9" s="1" t="s">
        <v>13</v>
      </c>
    </row>
    <row r="10" spans="1:2">
      <c r="A10" s="1" t="s">
        <v>14</v>
      </c>
    </row>
    <row r="11" spans="1:2">
      <c r="A11" s="1" t="s">
        <v>15</v>
      </c>
    </row>
    <row r="12" spans="1:2">
      <c r="A12" s="1" t="s">
        <v>16</v>
      </c>
    </row>
    <row r="13" spans="1:2">
      <c r="A13" s="1"/>
    </row>
    <row r="14" spans="1:2">
      <c r="A14" s="1"/>
    </row>
    <row r="15" spans="1:2">
      <c r="A15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Прайслист ISTIQLOL IMPEX FARM</vt:lpstr>
      <vt:lpstr>Ожидаемые поступления</vt:lpstr>
      <vt:lpstr>Реквизиты ISTIQLOL IMPEX FARM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apple</cp:lastModifiedBy>
  <cp:lastPrinted>2020-12-25T12:09:45Z</cp:lastPrinted>
  <dcterms:created xsi:type="dcterms:W3CDTF">2020-12-21T10:34:28Z</dcterms:created>
  <dcterms:modified xsi:type="dcterms:W3CDTF">2020-12-26T03:43:41Z</dcterms:modified>
</cp:coreProperties>
</file>